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1355" windowHeight="5895" tabRatio="487"/>
  </bookViews>
  <sheets>
    <sheet name="доходы 1" sheetId="3" r:id="rId1"/>
  </sheets>
  <definedNames>
    <definedName name="а6">#REF!</definedName>
    <definedName name="_xlnm.Print_Area" localSheetId="0">'доходы 1'!$A$1:$T$53</definedName>
  </definedNames>
  <calcPr calcId="144525"/>
</workbook>
</file>

<file path=xl/calcChain.xml><?xml version="1.0" encoding="utf-8"?>
<calcChain xmlns="http://schemas.openxmlformats.org/spreadsheetml/2006/main">
  <c r="S27" i="3" l="1"/>
  <c r="Q27" i="3"/>
  <c r="T27" i="3" s="1"/>
  <c r="J44" i="3"/>
  <c r="J40" i="3" l="1"/>
  <c r="J37" i="3"/>
  <c r="J35" i="3"/>
  <c r="J32" i="3"/>
  <c r="J30" i="3"/>
  <c r="J29" i="3"/>
  <c r="J26" i="3"/>
  <c r="J25" i="3"/>
  <c r="J20" i="3"/>
  <c r="J19" i="3"/>
  <c r="J18" i="3"/>
  <c r="D36" i="3" l="1"/>
  <c r="C36" i="3"/>
  <c r="D24" i="3"/>
  <c r="C24" i="3"/>
  <c r="D23" i="3"/>
  <c r="D17" i="3"/>
  <c r="C17" i="3"/>
  <c r="D14" i="3"/>
  <c r="D9" i="3" s="1"/>
  <c r="C14" i="3"/>
  <c r="D11" i="3"/>
  <c r="C11" i="3"/>
  <c r="C9" i="3" l="1"/>
  <c r="D46" i="3"/>
  <c r="C23" i="3"/>
  <c r="C46" i="3" s="1"/>
  <c r="AA12" i="3"/>
  <c r="Z12" i="3"/>
  <c r="AA30" i="3"/>
  <c r="Z30" i="3"/>
  <c r="K36" i="3" l="1"/>
  <c r="S12" i="3"/>
  <c r="Q12" i="3"/>
  <c r="T12" i="3" s="1"/>
  <c r="S11" i="3" l="1"/>
  <c r="Q11" i="3" l="1"/>
  <c r="H44" i="3" l="1"/>
  <c r="H43" i="3"/>
  <c r="H40" i="3"/>
  <c r="H37" i="3"/>
  <c r="H32" i="3"/>
  <c r="H30" i="3"/>
  <c r="H29" i="3"/>
  <c r="H28" i="3"/>
  <c r="H26" i="3"/>
  <c r="H25" i="3"/>
  <c r="H19" i="3"/>
  <c r="H18" i="3"/>
  <c r="H16" i="3"/>
  <c r="H15" i="3"/>
  <c r="H12" i="3"/>
  <c r="AA17" i="3"/>
  <c r="Z17" i="3"/>
  <c r="K17" i="3"/>
  <c r="F36" i="3" l="1"/>
  <c r="F24" i="3"/>
  <c r="F17" i="3"/>
  <c r="F14" i="3"/>
  <c r="F11" i="3"/>
  <c r="F9" i="3" s="1"/>
  <c r="F23" i="3" l="1"/>
  <c r="F46" i="3" l="1"/>
  <c r="K11" i="3"/>
  <c r="Q25" i="3"/>
  <c r="J13" i="3"/>
  <c r="Q13" i="3"/>
  <c r="Q28" i="3"/>
  <c r="I24" i="3"/>
  <c r="I23" i="3" s="1"/>
  <c r="I36" i="3"/>
  <c r="I17" i="3"/>
  <c r="G17" i="3"/>
  <c r="J14" i="3" l="1"/>
  <c r="J17" i="3"/>
  <c r="E36" i="3"/>
  <c r="E17" i="3"/>
  <c r="M19" i="3"/>
  <c r="O19" i="3"/>
  <c r="Q19" i="3"/>
  <c r="Q17" i="3" s="1"/>
  <c r="S19" i="3"/>
  <c r="E14" i="3"/>
  <c r="T19" i="3" l="1"/>
  <c r="T13" i="3"/>
  <c r="I14" i="3" l="1"/>
  <c r="AA14" i="3" l="1"/>
  <c r="Z14" i="3"/>
  <c r="Q43" i="3"/>
  <c r="T43" i="3" s="1"/>
  <c r="Q40" i="3"/>
  <c r="T40" i="3" s="1"/>
  <c r="Q37" i="3"/>
  <c r="T37" i="3" s="1"/>
  <c r="O37" i="3"/>
  <c r="Q32" i="3"/>
  <c r="T32" i="3" s="1"/>
  <c r="Q30" i="3"/>
  <c r="O30" i="3"/>
  <c r="Q15" i="3"/>
  <c r="T15" i="3" s="1"/>
  <c r="Q20" i="3"/>
  <c r="T20" i="3" s="1"/>
  <c r="Q16" i="3"/>
  <c r="O12" i="3"/>
  <c r="T25" i="3"/>
  <c r="O25" i="3"/>
  <c r="K14" i="3"/>
  <c r="K9" i="3" s="1"/>
  <c r="J31" i="3"/>
  <c r="J28" i="3"/>
  <c r="Q14" i="3" l="1"/>
  <c r="T14" i="3" s="1"/>
  <c r="J36" i="3"/>
  <c r="G14" i="3"/>
  <c r="M33" i="3" l="1"/>
  <c r="S33" i="3"/>
  <c r="Y36" i="3" l="1"/>
  <c r="X36" i="3"/>
  <c r="W36" i="3"/>
  <c r="V36" i="3"/>
  <c r="U36" i="3"/>
  <c r="S36" i="3"/>
  <c r="R36" i="3"/>
  <c r="Q36" i="3"/>
  <c r="O36" i="3"/>
  <c r="M36" i="3"/>
  <c r="L36" i="3"/>
  <c r="O24" i="3" l="1"/>
  <c r="P46" i="3"/>
  <c r="P50" i="3" s="1"/>
  <c r="Y23" i="3"/>
  <c r="Y17" i="3"/>
  <c r="Y9" i="3" s="1"/>
  <c r="X17" i="3"/>
  <c r="W17" i="3"/>
  <c r="V17" i="3"/>
  <c r="U17" i="3"/>
  <c r="R17" i="3"/>
  <c r="R9" i="3" s="1"/>
  <c r="N17" i="3"/>
  <c r="N9" i="3" s="1"/>
  <c r="N46" i="3" s="1"/>
  <c r="N50" i="3" s="1"/>
  <c r="L17" i="3"/>
  <c r="T36" i="3"/>
  <c r="AA11" i="3"/>
  <c r="AA9" i="3" s="1"/>
  <c r="Z11" i="3"/>
  <c r="Z9" i="3" s="1"/>
  <c r="O14" i="3"/>
  <c r="G11" i="3"/>
  <c r="G9" i="3" s="1"/>
  <c r="G24" i="3"/>
  <c r="G36" i="3"/>
  <c r="E11" i="3"/>
  <c r="E9" i="3" s="1"/>
  <c r="E24" i="3"/>
  <c r="E23" i="3" s="1"/>
  <c r="AA24" i="3"/>
  <c r="AA23" i="3" s="1"/>
  <c r="Z24" i="3"/>
  <c r="Z23" i="3" s="1"/>
  <c r="S25" i="3"/>
  <c r="T28" i="3"/>
  <c r="S28" i="3"/>
  <c r="Q29" i="3"/>
  <c r="S29" i="3"/>
  <c r="Q26" i="3"/>
  <c r="T26" i="3" s="1"/>
  <c r="S26" i="3"/>
  <c r="S30" i="3"/>
  <c r="T30" i="3" s="1"/>
  <c r="Q31" i="3"/>
  <c r="S31" i="3"/>
  <c r="Q44" i="3"/>
  <c r="S44" i="3"/>
  <c r="T16" i="3"/>
  <c r="K24" i="3"/>
  <c r="O44" i="3"/>
  <c r="O17" i="3"/>
  <c r="M44" i="3"/>
  <c r="M31" i="3"/>
  <c r="M30" i="3"/>
  <c r="M29" i="3"/>
  <c r="M28" i="3"/>
  <c r="M26" i="3"/>
  <c r="M25" i="3"/>
  <c r="M17" i="3"/>
  <c r="M14" i="3"/>
  <c r="I11" i="3"/>
  <c r="I9" i="3" s="1"/>
  <c r="I46" i="3" s="1"/>
  <c r="J24" i="3"/>
  <c r="J23" i="3" s="1"/>
  <c r="J11" i="3"/>
  <c r="J9" i="3" s="1"/>
  <c r="L24" i="3"/>
  <c r="L23" i="3" s="1"/>
  <c r="L20" i="3"/>
  <c r="L14" i="3"/>
  <c r="L11" i="3"/>
  <c r="R24" i="3"/>
  <c r="R23" i="3" s="1"/>
  <c r="U24" i="3"/>
  <c r="U23" i="3" s="1"/>
  <c r="U20" i="3"/>
  <c r="U14" i="3"/>
  <c r="U11" i="3"/>
  <c r="V24" i="3"/>
  <c r="V23" i="3" s="1"/>
  <c r="V20" i="3"/>
  <c r="V14" i="3"/>
  <c r="V11" i="3"/>
  <c r="W24" i="3"/>
  <c r="W23" i="3" s="1"/>
  <c r="W20" i="3"/>
  <c r="W14" i="3"/>
  <c r="W11" i="3"/>
  <c r="X24" i="3"/>
  <c r="X23" i="3" s="1"/>
  <c r="X20" i="3"/>
  <c r="X14" i="3"/>
  <c r="X11" i="3"/>
  <c r="M20" i="3"/>
  <c r="Q9" i="3"/>
  <c r="G23" i="3" l="1"/>
  <c r="S17" i="3"/>
  <c r="S9" i="3" s="1"/>
  <c r="T17" i="3"/>
  <c r="T44" i="3"/>
  <c r="Q24" i="3"/>
  <c r="Q23" i="3" s="1"/>
  <c r="X9" i="3"/>
  <c r="X46" i="3" s="1"/>
  <c r="X50" i="3" s="1"/>
  <c r="W9" i="3"/>
  <c r="W46" i="3" s="1"/>
  <c r="W50" i="3" s="1"/>
  <c r="T29" i="3"/>
  <c r="V9" i="3"/>
  <c r="V46" i="3" s="1"/>
  <c r="V50" i="3" s="1"/>
  <c r="U9" i="3"/>
  <c r="U46" i="3" s="1"/>
  <c r="U50" i="3" s="1"/>
  <c r="R46" i="3"/>
  <c r="L9" i="3"/>
  <c r="L46" i="3" s="1"/>
  <c r="L50" i="3" s="1"/>
  <c r="Z46" i="3"/>
  <c r="Z50" i="3" s="1"/>
  <c r="Y46" i="3"/>
  <c r="Y50" i="3" s="1"/>
  <c r="I50" i="3"/>
  <c r="T31" i="3"/>
  <c r="S24" i="3"/>
  <c r="S23" i="3" s="1"/>
  <c r="O23" i="3"/>
  <c r="M24" i="3"/>
  <c r="M23" i="3" s="1"/>
  <c r="O11" i="3"/>
  <c r="O9" i="3" s="1"/>
  <c r="T11" i="3"/>
  <c r="T9" i="3" l="1"/>
  <c r="G46" i="3"/>
  <c r="G50" i="3" s="1"/>
  <c r="T24" i="3"/>
  <c r="T23" i="3" s="1"/>
  <c r="AA46" i="3"/>
  <c r="J46" i="3"/>
  <c r="J50" i="3" s="1"/>
  <c r="S46" i="3"/>
  <c r="S50" i="3" s="1"/>
  <c r="O46" i="3"/>
  <c r="O50" i="3" s="1"/>
  <c r="Q46" i="3"/>
  <c r="Q50" i="3" s="1"/>
  <c r="M12" i="3"/>
  <c r="M11" i="3" s="1"/>
  <c r="M9" i="3" s="1"/>
  <c r="M46" i="3" s="1"/>
  <c r="M50" i="3" s="1"/>
  <c r="K23" i="3"/>
  <c r="T46" i="3" l="1"/>
  <c r="T50" i="3" s="1"/>
  <c r="K46" i="3"/>
  <c r="K50" i="3" s="1"/>
  <c r="E46" i="3"/>
  <c r="E50" i="3" s="1"/>
</calcChain>
</file>

<file path=xl/sharedStrings.xml><?xml version="1.0" encoding="utf-8"?>
<sst xmlns="http://schemas.openxmlformats.org/spreadsheetml/2006/main" count="122" uniqueCount="104">
  <si>
    <t xml:space="preserve">Наименование доходов </t>
  </si>
  <si>
    <t>Код доходов бюджетной классификации Российской Федерации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</si>
  <si>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</si>
  <si>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</si>
  <si>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</si>
  <si>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</si>
  <si>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</si>
  <si>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</si>
  <si>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</si>
  <si>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</si>
  <si>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</si>
  <si>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Штрафы, санкции, возмещение ущерба</t>
  </si>
  <si>
    <t>Итого доходов</t>
  </si>
  <si>
    <t>федеральный бюджет</t>
  </si>
  <si>
    <t>%</t>
  </si>
  <si>
    <t>сумма</t>
  </si>
  <si>
    <t>бюджет субъекта РФ</t>
  </si>
  <si>
    <t>местный бюджет</t>
  </si>
  <si>
    <t>к поступлению:</t>
  </si>
  <si>
    <t>% по спец.режиму</t>
  </si>
  <si>
    <t>предложено субъектом к поступлению в местный бюджет</t>
  </si>
  <si>
    <t>Всего</t>
  </si>
  <si>
    <t>Прочие неналоговые доходы</t>
  </si>
  <si>
    <t>Единый налог на вмененный доход для отдельных видов деятельности</t>
  </si>
  <si>
    <t>000 1 16 00000 00 0000 140</t>
  </si>
  <si>
    <t>Денежные взыскания (штарфы) за нарушение законодательства о налогах и сборах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</si>
  <si>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</si>
  <si>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</si>
  <si>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</si>
  <si>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% по  един. нормативам</t>
  </si>
  <si>
    <t>001 1 11 07014 04 0000 120</t>
  </si>
  <si>
    <t>Доходы от оказания платных услуг и компенсации затрат государства</t>
  </si>
  <si>
    <t>000 1 01 02000 00 0000 000</t>
  </si>
  <si>
    <t>000 1 01 00000 00 0000 000</t>
  </si>
  <si>
    <t>000 1 05 00000 00 0000 000</t>
  </si>
  <si>
    <t>000 1 05 02000 02 0000 110</t>
  </si>
  <si>
    <t>Земельный налог</t>
  </si>
  <si>
    <t>000 1 06 00000 00 0000 110</t>
  </si>
  <si>
    <t>Денежные взыскания (штрафы) за административные правонарушения в области дорожного движения</t>
  </si>
  <si>
    <t>000 1 16 90040 04 0000 140</t>
  </si>
  <si>
    <t>000 1 17 00000 00 0000 000</t>
  </si>
  <si>
    <t>000 108 0301001 0000 110</t>
  </si>
  <si>
    <t>000 1 09 00000 00 0000 000</t>
  </si>
  <si>
    <t>000  1 11 05024 04 0000 120</t>
  </si>
  <si>
    <t>000 1 11 09044 04 0000 120</t>
  </si>
  <si>
    <t>000 1 16 03010 01 0000 140</t>
  </si>
  <si>
    <t>000 1 16 30000 01 0000 140</t>
  </si>
  <si>
    <t>Задолженность и перерасчеты по отмененным налогам, сборам и платежам</t>
  </si>
  <si>
    <t>Денежные взыскания (штарфы) за нарушение законодательства о недрах,водного</t>
  </si>
  <si>
    <t>000 1 16 25000 01 0000 140</t>
  </si>
  <si>
    <t>000 1 13 02994 04 0000 130</t>
  </si>
  <si>
    <t>Возврат остатков субвенций и субсидий прошлых лет</t>
  </si>
  <si>
    <t>Безвозмездные поступления</t>
  </si>
  <si>
    <t>ИТОГО ДОХОДОВ</t>
  </si>
  <si>
    <t>Доходы от компенсации затрат государства</t>
  </si>
  <si>
    <t xml:space="preserve">приложение №1 </t>
  </si>
  <si>
    <t>к пояснительной записке</t>
  </si>
  <si>
    <t>проект на 2016 год</t>
  </si>
  <si>
    <t>000 1 13 01994 04 0000 130</t>
  </si>
  <si>
    <t>Доходы от уплаты акцизов на нефтепродукты в муниципальные дорожные фонды</t>
  </si>
  <si>
    <t>0,00</t>
  </si>
  <si>
    <t>Исполнение за 2013 год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</si>
  <si>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</si>
  <si>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</si>
  <si>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000 106 06000 00 0000 110</t>
  </si>
  <si>
    <t>000 1 11 00000 00 0000 000</t>
  </si>
  <si>
    <t>000 1 11 05012 04 0000 120</t>
  </si>
  <si>
    <t>000 1 16 33000 01 0000 140</t>
  </si>
  <si>
    <t>Денежные взыскания (штрафы) за нарушение законодательства РФ о размещении заказов на поставки товаров,выполнение работ,оказание услуг</t>
  </si>
  <si>
    <t>000 1 03 00000 00 0000 110</t>
  </si>
  <si>
    <t>000 1 05 01000 01 0000 110</t>
  </si>
  <si>
    <t>проект на 2017 год</t>
  </si>
  <si>
    <t>Прочие доходы от компенсации затрат бюджетов городских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</si>
  <si>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</si>
  <si>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Исполнение за 2012 год</t>
  </si>
  <si>
    <t>000 108 0701001 0000 110</t>
  </si>
  <si>
    <t>000 113 03040 04 0000 130</t>
  </si>
  <si>
    <t>000 1 16 25030 01 0000 140</t>
  </si>
  <si>
    <t>000  112 00000 00 0000 000</t>
  </si>
  <si>
    <t>Денежные взыскания (штрафы) за нарушение законодательства Российской Федерации об охране и использовании животного мира</t>
  </si>
  <si>
    <t>Прочие доходы от оказания платных услуг получателями средств бюджетов городских округов и компенсации затрат бюджетов</t>
  </si>
  <si>
    <t>Доходы от реализации имущества, находящегося в собственности городских округов</t>
  </si>
  <si>
    <t>Государственная пошлина за государственную регистрацию,а так же за совершение прочих юридически значимых действий</t>
  </si>
  <si>
    <t xml:space="preserve"> ИФНС</t>
  </si>
  <si>
    <t>ИФНС</t>
  </si>
  <si>
    <t>из плана МФ МО</t>
  </si>
  <si>
    <t>ОЭ и МИ</t>
  </si>
  <si>
    <t>ООКСМП</t>
  </si>
  <si>
    <t>рублей</t>
  </si>
  <si>
    <t>% по доп. нормативу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</si>
  <si>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</si>
  <si>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Налог , взимаемый в связи с применением упрощенной системы налогообложения</t>
  </si>
  <si>
    <t>Исполнение за 2014 год</t>
  </si>
  <si>
    <t>Исполнение за 4 квартал 2014 год</t>
  </si>
  <si>
    <t>Уточненный план 2015 года</t>
  </si>
  <si>
    <t>Исполнение на 01.11.2015</t>
  </si>
  <si>
    <t>Ожидаемое исполнение 2015 год</t>
  </si>
  <si>
    <t>Проект на 2016 год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</si>
  <si>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</si>
  <si>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</si>
  <si>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ПРОЕКТ БЮДЖЕТА  ЗАТО г.ОСТРОВНОЙ МУРМАНСКОЙ ОБЛАСТИ  В ЧАСТИ СОБСТВЕННЫХ ДОХОДОВ НА 2016 год </t>
  </si>
  <si>
    <t>000 114 00000 00 0000 000</t>
  </si>
  <si>
    <t>000  1 11 05324 04 0000 120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</si>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</sst>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#,##0.00_ ;\-#,##0.00\ "/>
  </numFmts>
  <fonts count="33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b/>
      <sz val="11"/>
      <name val="Arial Cyr"/>
      <charset val="204"/>
    </font>
    <font>
      <b/>
      <sz val="8"/>
      <name val="Book Antiqua"/>
      <family val="1"/>
      <charset val="204"/>
    </font>
    <font>
      <b/>
      <i/>
      <sz val="12"/>
      <name val="Times New Roman Cyr"/>
      <charset val="204"/>
    </font>
    <font>
      <b/>
      <sz val="10"/>
      <name val="Arial Cyr"/>
      <charset val="204"/>
    </font>
    <font>
      <sz val="7"/>
      <name val="Times New Roman Cyr"/>
      <family val="1"/>
      <charset val="204"/>
    </font>
    <font>
      <sz val="7"/>
      <name val="Arial Cyr"/>
      <charset val="204"/>
    </font>
    <font>
      <b/>
      <sz val="7"/>
      <name val="Arial Cyr"/>
      <charset val="204"/>
    </font>
    <font>
      <sz val="9"/>
      <name val="Arial Cyr"/>
      <charset val="204"/>
    </font>
    <font>
      <b/>
      <i/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i/>
      <sz val="12"/>
      <name val="Arial Cyr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  <font>
      <sz val="12"/>
      <name val="Albertus Extra Bold"/>
      <family val="2"/>
    </font>
    <font>
      <b/>
      <sz val="12"/>
      <name val="Times New Roman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2"/>
      <name val="Albertus Extra Bold"/>
      <family val="2"/>
    </font>
    <font>
      <b/>
      <sz val="12"/>
      <name val="Arial Black"/>
      <family val="2"/>
      <charset val="204"/>
    </font>
    <font>
      <sz val="12"/>
      <name val="Arial Black"/>
      <family val="2"/>
      <charset val="204"/>
    </font>
    <font>
      <b/>
      <sz val="12"/>
      <name val="Times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23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0" fontId="9" fillId="0" borderId="0" xfId="0" applyFont="1"/>
    <xf numFmtId="0" fontId="5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3" fontId="0" fillId="0" borderId="0" xfId="0" applyNumberFormat="1"/>
    <xf numFmtId="3" fontId="9" fillId="0" borderId="0" xfId="0" applyNumberFormat="1" applyFont="1"/>
    <xf numFmtId="3" fontId="1" fillId="0" borderId="0" xfId="0" applyNumberFormat="1" applyFont="1" applyAlignment="1">
      <alignment horizontal="right" vertical="center" wrapText="1"/>
    </xf>
    <xf numFmtId="0" fontId="16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164" fontId="5" fillId="0" borderId="5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164" fontId="16" fillId="0" borderId="2" xfId="0" applyNumberFormat="1" applyFont="1" applyBorder="1" applyAlignment="1">
      <alignment vertical="center" wrapText="1"/>
    </xf>
    <xf numFmtId="164" fontId="16" fillId="0" borderId="1" xfId="0" applyNumberFormat="1" applyFont="1" applyBorder="1" applyAlignment="1"/>
    <xf numFmtId="0" fontId="17" fillId="0" borderId="1" xfId="0" applyFont="1" applyBorder="1" applyAlignment="1">
      <alignment vertical="center"/>
    </xf>
    <xf numFmtId="164" fontId="17" fillId="0" borderId="1" xfId="0" applyNumberFormat="1" applyFont="1" applyBorder="1" applyAlignment="1"/>
    <xf numFmtId="0" fontId="8" fillId="0" borderId="6" xfId="0" applyFont="1" applyBorder="1" applyAlignment="1">
      <alignment horizontal="left" vertical="center" wrapText="1"/>
    </xf>
    <xf numFmtId="0" fontId="14" fillId="0" borderId="0" xfId="0" applyFont="1" applyBorder="1"/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17" fillId="0" borderId="23" xfId="0" applyFont="1" applyBorder="1" applyAlignment="1">
      <alignment vertical="center"/>
    </xf>
    <xf numFmtId="0" fontId="17" fillId="0" borderId="23" xfId="0" applyFont="1" applyBorder="1" applyAlignment="1">
      <alignment vertical="center" wrapText="1"/>
    </xf>
    <xf numFmtId="164" fontId="17" fillId="0" borderId="23" xfId="0" applyNumberFormat="1" applyFont="1" applyBorder="1" applyAlignment="1"/>
    <xf numFmtId="3" fontId="6" fillId="0" borderId="0" xfId="0" applyNumberFormat="1" applyFont="1"/>
    <xf numFmtId="4" fontId="9" fillId="0" borderId="0" xfId="0" applyNumberFormat="1" applyFont="1"/>
    <xf numFmtId="164" fontId="14" fillId="0" borderId="0" xfId="0" applyNumberFormat="1" applyFont="1"/>
    <xf numFmtId="164" fontId="20" fillId="0" borderId="0" xfId="0" applyNumberFormat="1" applyFont="1"/>
    <xf numFmtId="0" fontId="14" fillId="0" borderId="0" xfId="0" applyFont="1" applyAlignment="1">
      <alignment horizontal="center"/>
    </xf>
    <xf numFmtId="3" fontId="14" fillId="0" borderId="0" xfId="0" applyNumberFormat="1" applyFont="1"/>
    <xf numFmtId="164" fontId="5" fillId="0" borderId="14" xfId="0" applyNumberFormat="1" applyFont="1" applyBorder="1" applyAlignment="1">
      <alignment vertical="center" wrapText="1"/>
    </xf>
    <xf numFmtId="164" fontId="16" fillId="0" borderId="5" xfId="0" applyNumberFormat="1" applyFont="1" applyBorder="1" applyAlignment="1">
      <alignment vertical="center" wrapText="1"/>
    </xf>
    <xf numFmtId="164" fontId="17" fillId="0" borderId="5" xfId="0" applyNumberFormat="1" applyFont="1" applyBorder="1" applyAlignment="1">
      <alignment vertical="center" wrapText="1"/>
    </xf>
    <xf numFmtId="164" fontId="5" fillId="0" borderId="16" xfId="0" applyNumberFormat="1" applyFont="1" applyBorder="1" applyAlignment="1">
      <alignment vertical="center" wrapText="1"/>
    </xf>
    <xf numFmtId="164" fontId="16" fillId="3" borderId="1" xfId="0" applyNumberFormat="1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164" fontId="17" fillId="3" borderId="4" xfId="0" applyNumberFormat="1" applyFont="1" applyFill="1" applyBorder="1" applyAlignment="1"/>
    <xf numFmtId="0" fontId="0" fillId="0" borderId="0" xfId="0" applyAlignment="1">
      <alignment horizontal="right"/>
    </xf>
    <xf numFmtId="164" fontId="16" fillId="0" borderId="0" xfId="0" applyNumberFormat="1" applyFont="1" applyBorder="1" applyAlignment="1">
      <alignment vertical="center" wrapText="1"/>
    </xf>
    <xf numFmtId="4" fontId="16" fillId="2" borderId="1" xfId="0" applyNumberFormat="1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16" fillId="0" borderId="1" xfId="0" applyNumberFormat="1" applyFont="1" applyBorder="1" applyAlignment="1">
      <alignment vertical="center" wrapText="1"/>
    </xf>
    <xf numFmtId="4" fontId="17" fillId="0" borderId="1" xfId="0" applyNumberFormat="1" applyFont="1" applyBorder="1" applyAlignment="1">
      <alignment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4" fontId="17" fillId="2" borderId="23" xfId="0" applyNumberFormat="1" applyFont="1" applyFill="1" applyBorder="1" applyAlignment="1">
      <alignment vertical="center" wrapText="1"/>
    </xf>
    <xf numFmtId="4" fontId="5" fillId="0" borderId="3" xfId="0" applyNumberFormat="1" applyFont="1" applyBorder="1" applyAlignment="1">
      <alignment vertical="center" wrapText="1"/>
    </xf>
    <xf numFmtId="164" fontId="17" fillId="0" borderId="1" xfId="0" applyNumberFormat="1" applyFont="1" applyFill="1" applyBorder="1" applyAlignment="1">
      <alignment vertical="center" wrapText="1"/>
    </xf>
    <xf numFmtId="4" fontId="5" fillId="0" borderId="4" xfId="0" applyNumberFormat="1" applyFont="1" applyBorder="1" applyAlignment="1">
      <alignment vertical="center" wrapText="1"/>
    </xf>
    <xf numFmtId="4" fontId="5" fillId="0" borderId="27" xfId="0" applyNumberFormat="1" applyFont="1" applyBorder="1" applyAlignment="1">
      <alignment vertical="center" wrapText="1"/>
    </xf>
    <xf numFmtId="4" fontId="17" fillId="0" borderId="28" xfId="0" applyNumberFormat="1" applyFont="1" applyBorder="1" applyAlignment="1">
      <alignment vertical="center" wrapText="1"/>
    </xf>
    <xf numFmtId="4" fontId="17" fillId="0" borderId="4" xfId="0" applyNumberFormat="1" applyFont="1" applyBorder="1" applyAlignment="1">
      <alignment vertical="center" wrapText="1"/>
    </xf>
    <xf numFmtId="4" fontId="16" fillId="3" borderId="6" xfId="0" applyNumberFormat="1" applyFont="1" applyFill="1" applyBorder="1" applyAlignment="1">
      <alignment vertical="center" wrapText="1"/>
    </xf>
    <xf numFmtId="4" fontId="16" fillId="3" borderId="4" xfId="0" applyNumberFormat="1" applyFont="1" applyFill="1" applyBorder="1" applyAlignment="1">
      <alignment vertical="center" wrapText="1"/>
    </xf>
    <xf numFmtId="4" fontId="5" fillId="0" borderId="13" xfId="0" applyNumberFormat="1" applyFont="1" applyBorder="1" applyAlignment="1">
      <alignment vertical="center" wrapText="1"/>
    </xf>
    <xf numFmtId="4" fontId="5" fillId="0" borderId="15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17" fillId="2" borderId="0" xfId="0" applyNumberFormat="1" applyFont="1" applyFill="1" applyBorder="1" applyAlignment="1">
      <alignment horizontal="center" vertical="center" wrapText="1"/>
    </xf>
    <xf numFmtId="164" fontId="16" fillId="2" borderId="0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164" fontId="18" fillId="2" borderId="0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4" fontId="24" fillId="0" borderId="7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4" fontId="25" fillId="0" borderId="1" xfId="0" applyNumberFormat="1" applyFont="1" applyBorder="1" applyAlignment="1">
      <alignment horizontal="right" vertical="center" wrapText="1"/>
    </xf>
    <xf numFmtId="4" fontId="22" fillId="0" borderId="1" xfId="0" applyNumberFormat="1" applyFont="1" applyFill="1" applyBorder="1" applyAlignment="1">
      <alignment horizontal="right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4" fontId="25" fillId="0" borderId="1" xfId="0" applyNumberFormat="1" applyFont="1" applyFill="1" applyBorder="1" applyAlignment="1">
      <alignment horizontal="right" vertical="center" wrapText="1"/>
    </xf>
    <xf numFmtId="4" fontId="25" fillId="0" borderId="23" xfId="0" applyNumberFormat="1" applyFont="1" applyBorder="1" applyAlignment="1">
      <alignment horizontal="right" vertical="center" wrapText="1"/>
    </xf>
    <xf numFmtId="4" fontId="26" fillId="0" borderId="0" xfId="0" applyNumberFormat="1" applyFont="1" applyAlignment="1">
      <alignment horizontal="right"/>
    </xf>
    <xf numFmtId="4" fontId="27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4" fontId="17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2" xfId="0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/>
    <xf numFmtId="164" fontId="5" fillId="0" borderId="1" xfId="0" applyNumberFormat="1" applyFont="1" applyFill="1" applyBorder="1" applyAlignment="1">
      <alignment vertical="center" wrapText="1"/>
    </xf>
    <xf numFmtId="164" fontId="5" fillId="0" borderId="6" xfId="0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/>
    </xf>
    <xf numFmtId="164" fontId="19" fillId="0" borderId="2" xfId="0" applyNumberFormat="1" applyFont="1" applyFill="1" applyBorder="1" applyAlignment="1">
      <alignment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1" xfId="0" applyFont="1" applyFill="1" applyBorder="1" applyAlignment="1"/>
    <xf numFmtId="0" fontId="17" fillId="0" borderId="1" xfId="0" applyFont="1" applyFill="1" applyBorder="1" applyAlignment="1"/>
    <xf numFmtId="0" fontId="17" fillId="0" borderId="1" xfId="0" applyFont="1" applyFill="1" applyBorder="1" applyAlignment="1">
      <alignment horizontal="center" vertical="center"/>
    </xf>
    <xf numFmtId="164" fontId="17" fillId="0" borderId="6" xfId="0" applyNumberFormat="1" applyFont="1" applyFill="1" applyBorder="1" applyAlignment="1">
      <alignment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164" fontId="17" fillId="0" borderId="24" xfId="0" applyNumberFormat="1" applyFont="1" applyFill="1" applyBorder="1" applyAlignment="1">
      <alignment vertical="center" wrapText="1"/>
    </xf>
    <xf numFmtId="0" fontId="17" fillId="0" borderId="22" xfId="0" applyFont="1" applyFill="1" applyBorder="1" applyAlignment="1">
      <alignment horizontal="center" vertical="center"/>
    </xf>
    <xf numFmtId="164" fontId="17" fillId="0" borderId="23" xfId="0" applyNumberFormat="1" applyFont="1" applyFill="1" applyBorder="1" applyAlignment="1">
      <alignment vertical="center" wrapText="1"/>
    </xf>
    <xf numFmtId="0" fontId="17" fillId="0" borderId="23" xfId="0" applyFont="1" applyFill="1" applyBorder="1" applyAlignment="1"/>
    <xf numFmtId="164" fontId="5" fillId="0" borderId="3" xfId="0" applyNumberFormat="1" applyFont="1" applyFill="1" applyBorder="1" applyAlignment="1">
      <alignment vertical="center" wrapText="1"/>
    </xf>
    <xf numFmtId="164" fontId="5" fillId="0" borderId="13" xfId="0" applyNumberFormat="1" applyFont="1" applyFill="1" applyBorder="1" applyAlignment="1">
      <alignment vertical="center" wrapText="1"/>
    </xf>
    <xf numFmtId="4" fontId="17" fillId="3" borderId="4" xfId="0" applyNumberFormat="1" applyFont="1" applyFill="1" applyBorder="1" applyAlignment="1"/>
    <xf numFmtId="4" fontId="17" fillId="0" borderId="4" xfId="0" applyNumberFormat="1" applyFont="1" applyBorder="1" applyAlignment="1"/>
    <xf numFmtId="4" fontId="16" fillId="0" borderId="4" xfId="0" applyNumberFormat="1" applyFont="1" applyBorder="1" applyAlignment="1"/>
    <xf numFmtId="4" fontId="17" fillId="0" borderId="26" xfId="0" applyNumberFormat="1" applyFont="1" applyBorder="1" applyAlignment="1"/>
    <xf numFmtId="4" fontId="17" fillId="3" borderId="6" xfId="0" applyNumberFormat="1" applyFont="1" applyFill="1" applyBorder="1" applyAlignment="1">
      <alignment vertical="center" wrapText="1"/>
    </xf>
    <xf numFmtId="4" fontId="17" fillId="3" borderId="4" xfId="0" applyNumberFormat="1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 wrapText="1"/>
    </xf>
    <xf numFmtId="4" fontId="17" fillId="3" borderId="28" xfId="0" applyNumberFormat="1" applyFont="1" applyFill="1" applyBorder="1" applyAlignment="1">
      <alignment vertical="center" wrapText="1"/>
    </xf>
    <xf numFmtId="4" fontId="17" fillId="3" borderId="22" xfId="0" applyNumberFormat="1" applyFont="1" applyFill="1" applyBorder="1" applyAlignment="1">
      <alignment vertical="center" wrapText="1"/>
    </xf>
    <xf numFmtId="4" fontId="17" fillId="3" borderId="26" xfId="0" applyNumberFormat="1" applyFont="1" applyFill="1" applyBorder="1" applyAlignment="1">
      <alignment vertical="center" wrapText="1"/>
    </xf>
    <xf numFmtId="4" fontId="16" fillId="3" borderId="1" xfId="0" applyNumberFormat="1" applyFont="1" applyFill="1" applyBorder="1" applyAlignment="1">
      <alignment vertical="center" wrapText="1"/>
    </xf>
    <xf numFmtId="165" fontId="17" fillId="3" borderId="1" xfId="1" applyNumberFormat="1" applyFont="1" applyFill="1" applyBorder="1" applyAlignment="1">
      <alignment horizontal="right" vertical="center" wrapText="1"/>
    </xf>
    <xf numFmtId="4" fontId="17" fillId="3" borderId="1" xfId="0" applyNumberFormat="1" applyFont="1" applyFill="1" applyBorder="1" applyAlignment="1">
      <alignment horizontal="right" vertical="center" wrapText="1"/>
    </xf>
    <xf numFmtId="4" fontId="17" fillId="3" borderId="1" xfId="0" applyNumberFormat="1" applyFont="1" applyFill="1" applyBorder="1" applyAlignment="1">
      <alignment vertical="center" wrapText="1"/>
    </xf>
    <xf numFmtId="43" fontId="17" fillId="3" borderId="1" xfId="1" applyFont="1" applyFill="1" applyBorder="1" applyAlignment="1">
      <alignment vertical="center" wrapText="1"/>
    </xf>
    <xf numFmtId="164" fontId="17" fillId="3" borderId="1" xfId="0" applyNumberFormat="1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19" fillId="3" borderId="1" xfId="0" applyNumberFormat="1" applyFont="1" applyFill="1" applyBorder="1" applyAlignment="1">
      <alignment vertical="center" wrapText="1"/>
    </xf>
    <xf numFmtId="4" fontId="17" fillId="3" borderId="23" xfId="0" applyNumberFormat="1" applyFont="1" applyFill="1" applyBorder="1" applyAlignment="1">
      <alignment vertical="center" wrapText="1"/>
    </xf>
    <xf numFmtId="4" fontId="5" fillId="3" borderId="3" xfId="0" applyNumberFormat="1" applyFont="1" applyFill="1" applyBorder="1" applyAlignment="1">
      <alignment vertical="center" wrapText="1"/>
    </xf>
    <xf numFmtId="0" fontId="0" fillId="3" borderId="0" xfId="0" applyFill="1"/>
    <xf numFmtId="0" fontId="26" fillId="0" borderId="12" xfId="0" applyFont="1" applyBorder="1"/>
    <xf numFmtId="0" fontId="26" fillId="0" borderId="0" xfId="0" applyFont="1" applyBorder="1"/>
    <xf numFmtId="0" fontId="23" fillId="0" borderId="3" xfId="0" applyFont="1" applyBorder="1" applyAlignment="1">
      <alignment horizontal="center" vertical="center" wrapText="1"/>
    </xf>
    <xf numFmtId="3" fontId="23" fillId="0" borderId="14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wrapText="1"/>
    </xf>
    <xf numFmtId="0" fontId="23" fillId="0" borderId="3" xfId="0" applyFont="1" applyFill="1" applyBorder="1" applyAlignment="1">
      <alignment horizontal="center" vertical="center" wrapText="1"/>
    </xf>
    <xf numFmtId="3" fontId="23" fillId="0" borderId="15" xfId="0" applyNumberFormat="1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3" xfId="0" applyFont="1" applyBorder="1" applyAlignment="1">
      <alignment wrapText="1"/>
    </xf>
    <xf numFmtId="0" fontId="26" fillId="0" borderId="17" xfId="0" applyFont="1" applyBorder="1"/>
    <xf numFmtId="0" fontId="24" fillId="0" borderId="9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/>
    </xf>
    <xf numFmtId="3" fontId="24" fillId="0" borderId="8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3" fontId="24" fillId="0" borderId="7" xfId="0" applyNumberFormat="1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3" fontId="27" fillId="0" borderId="10" xfId="0" applyNumberFormat="1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4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7" fillId="0" borderId="0" xfId="0" applyFont="1" applyBorder="1"/>
    <xf numFmtId="0" fontId="21" fillId="0" borderId="6" xfId="0" applyFont="1" applyBorder="1" applyAlignment="1">
      <alignment horizontal="left" vertical="center" wrapText="1"/>
    </xf>
    <xf numFmtId="164" fontId="16" fillId="3" borderId="5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/>
    <xf numFmtId="0" fontId="26" fillId="3" borderId="0" xfId="0" applyFont="1" applyFill="1" applyBorder="1"/>
    <xf numFmtId="0" fontId="25" fillId="0" borderId="1" xfId="0" applyFont="1" applyBorder="1" applyAlignment="1">
      <alignment horizontal="center" vertical="center" wrapText="1"/>
    </xf>
    <xf numFmtId="164" fontId="16" fillId="0" borderId="5" xfId="0" applyNumberFormat="1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wrapText="1"/>
    </xf>
    <xf numFmtId="0" fontId="25" fillId="0" borderId="1" xfId="0" applyFont="1" applyFill="1" applyBorder="1" applyAlignment="1">
      <alignment horizontal="center" vertical="center" wrapText="1"/>
    </xf>
    <xf numFmtId="164" fontId="17" fillId="0" borderId="5" xfId="0" applyNumberFormat="1" applyFont="1" applyBorder="1" applyAlignment="1">
      <alignment vertical="center"/>
    </xf>
    <xf numFmtId="0" fontId="25" fillId="0" borderId="22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  <xf numFmtId="164" fontId="17" fillId="0" borderId="25" xfId="0" applyNumberFormat="1" applyFont="1" applyBorder="1" applyAlignment="1">
      <alignment vertical="center"/>
    </xf>
    <xf numFmtId="164" fontId="17" fillId="0" borderId="23" xfId="0" applyNumberFormat="1" applyFont="1" applyBorder="1" applyAlignment="1">
      <alignment vertical="center" wrapText="1"/>
    </xf>
    <xf numFmtId="0" fontId="30" fillId="0" borderId="13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4" fontId="5" fillId="0" borderId="14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  <xf numFmtId="4" fontId="16" fillId="0" borderId="2" xfId="0" applyNumberFormat="1" applyFont="1" applyFill="1" applyBorder="1" applyAlignment="1">
      <alignment vertical="center" wrapText="1"/>
    </xf>
    <xf numFmtId="4" fontId="17" fillId="0" borderId="2" xfId="0" applyNumberFormat="1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17" fillId="0" borderId="2" xfId="0" applyNumberFormat="1" applyFont="1" applyFill="1" applyBorder="1" applyAlignment="1">
      <alignment vertical="center" wrapText="1"/>
    </xf>
    <xf numFmtId="4" fontId="16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19" fillId="0" borderId="1" xfId="0" applyNumberFormat="1" applyFont="1" applyFill="1" applyBorder="1" applyAlignment="1">
      <alignment vertical="center" wrapText="1"/>
    </xf>
    <xf numFmtId="0" fontId="32" fillId="0" borderId="0" xfId="0" applyFont="1"/>
    <xf numFmtId="0" fontId="32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4"/>
  <sheetViews>
    <sheetView showZeros="0" tabSelected="1" view="pageBreakPreview" zoomScale="95" zoomScaleNormal="84" zoomScaleSheetLayoutView="95" workbookViewId="0">
      <pane xSplit="2" ySplit="8" topLeftCell="C43" activePane="bottomRight" state="frozen"/>
      <selection pane="topRight" activeCell="C1" sqref="C1"/>
      <selection pane="bottomLeft" activeCell="A8" sqref="A8"/>
      <selection pane="bottomRight" activeCell="A52" sqref="A52:C52"/>
    </sheetView>
  </sheetViews>
  <sheetFormatPr defaultRowHeight="15" x14ac:dyDescent="0.2"/>
  <cols>
    <col min="1" max="1" width="67.7109375" customWidth="1"/>
    <col min="2" max="2" width="32" style="9" customWidth="1"/>
    <col min="3" max="3" width="26.42578125" style="9" customWidth="1"/>
    <col min="4" max="4" width="26.5703125" style="86" customWidth="1"/>
    <col min="5" max="5" width="27" customWidth="1"/>
    <col min="6" max="6" width="23.28515625" customWidth="1"/>
    <col min="7" max="7" width="19.42578125" customWidth="1"/>
    <col min="8" max="8" width="16.28515625" hidden="1" customWidth="1"/>
    <col min="9" max="9" width="18.42578125" customWidth="1"/>
    <col min="10" max="10" width="22.5703125" customWidth="1"/>
    <col min="11" max="11" width="22.28515625" customWidth="1"/>
    <col min="12" max="12" width="5.42578125" hidden="1" customWidth="1"/>
    <col min="13" max="13" width="5.85546875" hidden="1" customWidth="1"/>
    <col min="14" max="14" width="5.7109375" style="24" customWidth="1"/>
    <col min="15" max="15" width="17.140625" style="14" customWidth="1"/>
    <col min="16" max="16" width="13.28515625" style="24" customWidth="1"/>
    <col min="17" max="17" width="16.28515625" style="14" customWidth="1"/>
    <col min="18" max="18" width="16" customWidth="1"/>
    <col min="19" max="19" width="15.28515625" customWidth="1"/>
    <col min="20" max="20" width="23.85546875" style="14" customWidth="1"/>
    <col min="21" max="21" width="6.42578125" hidden="1" customWidth="1"/>
    <col min="22" max="22" width="7.5703125" hidden="1" customWidth="1"/>
    <col min="23" max="23" width="4.5703125" hidden="1" customWidth="1"/>
    <col min="24" max="24" width="3.28515625" hidden="1" customWidth="1"/>
    <col min="25" max="25" width="0" hidden="1" customWidth="1"/>
    <col min="26" max="26" width="22.42578125" hidden="1" customWidth="1"/>
    <col min="27" max="27" width="23.42578125" hidden="1" customWidth="1"/>
    <col min="28" max="28" width="13.85546875" style="100" hidden="1" customWidth="1"/>
  </cols>
  <sheetData>
    <row r="1" spans="1:28" x14ac:dyDescent="0.2">
      <c r="A1" s="12"/>
      <c r="B1" s="12"/>
      <c r="C1" s="12"/>
      <c r="D1" s="50"/>
      <c r="E1" s="12"/>
      <c r="F1" s="12"/>
      <c r="G1" s="12"/>
      <c r="H1" s="12"/>
      <c r="I1" s="12"/>
      <c r="J1" s="12"/>
      <c r="K1" s="12"/>
      <c r="L1" s="12"/>
      <c r="M1" s="12"/>
      <c r="N1" s="50"/>
      <c r="O1" s="51"/>
      <c r="P1" s="50"/>
      <c r="Q1" s="51"/>
      <c r="R1" s="12"/>
      <c r="S1" s="12"/>
      <c r="T1" t="s">
        <v>55</v>
      </c>
      <c r="U1" s="12"/>
      <c r="V1" s="12"/>
      <c r="W1" s="12"/>
      <c r="X1" s="12"/>
    </row>
    <row r="2" spans="1:28" ht="15.75" customHeight="1" x14ac:dyDescent="0.2">
      <c r="A2" s="216" t="s">
        <v>100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03"/>
      <c r="T2" t="s">
        <v>56</v>
      </c>
      <c r="U2" s="203"/>
      <c r="V2" s="203"/>
      <c r="W2" s="203"/>
      <c r="X2" s="203"/>
    </row>
    <row r="3" spans="1:28" ht="15.75" x14ac:dyDescent="0.2">
      <c r="A3" s="229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</row>
    <row r="4" spans="1:28" ht="16.5" thickBot="1" x14ac:dyDescent="0.25">
      <c r="A4" s="1"/>
      <c r="B4" s="8"/>
      <c r="C4" s="8"/>
      <c r="D4" s="85"/>
      <c r="E4" s="3"/>
      <c r="F4" s="3"/>
      <c r="G4" s="3"/>
      <c r="H4" s="3"/>
      <c r="I4" s="3"/>
      <c r="J4" s="3"/>
      <c r="K4" s="2"/>
      <c r="Q4" s="16"/>
      <c r="T4" s="59" t="s">
        <v>88</v>
      </c>
      <c r="V4" s="5"/>
      <c r="W4" s="5"/>
      <c r="X4" s="5"/>
    </row>
    <row r="5" spans="1:28" ht="21" customHeight="1" thickBot="1" x14ac:dyDescent="0.25">
      <c r="A5" s="217" t="s">
        <v>0</v>
      </c>
      <c r="B5" s="226" t="s">
        <v>1</v>
      </c>
      <c r="C5" s="226" t="s">
        <v>74</v>
      </c>
      <c r="D5" s="226" t="s">
        <v>61</v>
      </c>
      <c r="E5" s="226" t="s">
        <v>92</v>
      </c>
      <c r="F5" s="226" t="s">
        <v>93</v>
      </c>
      <c r="G5" s="226" t="s">
        <v>94</v>
      </c>
      <c r="H5" s="231"/>
      <c r="I5" s="226" t="s">
        <v>95</v>
      </c>
      <c r="J5" s="226" t="s">
        <v>96</v>
      </c>
      <c r="K5" s="226" t="s">
        <v>97</v>
      </c>
      <c r="L5" s="226" t="s">
        <v>18</v>
      </c>
      <c r="M5" s="226"/>
      <c r="N5" s="226"/>
      <c r="O5" s="226"/>
      <c r="P5" s="231"/>
      <c r="Q5" s="231"/>
      <c r="R5" s="231"/>
      <c r="S5" s="231"/>
      <c r="T5" s="231"/>
      <c r="U5" s="223" t="s">
        <v>20</v>
      </c>
      <c r="V5" s="223"/>
      <c r="W5" s="223"/>
      <c r="X5" s="223"/>
      <c r="Y5" s="159"/>
      <c r="Z5" s="217" t="s">
        <v>57</v>
      </c>
      <c r="AA5" s="220" t="s">
        <v>71</v>
      </c>
    </row>
    <row r="6" spans="1:28" ht="15.75" x14ac:dyDescent="0.2">
      <c r="A6" s="218"/>
      <c r="B6" s="224"/>
      <c r="C6" s="224"/>
      <c r="D6" s="224"/>
      <c r="E6" s="224"/>
      <c r="F6" s="224"/>
      <c r="G6" s="224"/>
      <c r="H6" s="233"/>
      <c r="I6" s="224"/>
      <c r="J6" s="224"/>
      <c r="K6" s="224"/>
      <c r="L6" s="224" t="s">
        <v>13</v>
      </c>
      <c r="M6" s="224"/>
      <c r="N6" s="224" t="s">
        <v>16</v>
      </c>
      <c r="O6" s="225"/>
      <c r="P6" s="217" t="s">
        <v>17</v>
      </c>
      <c r="Q6" s="226"/>
      <c r="R6" s="226"/>
      <c r="S6" s="226"/>
      <c r="T6" s="220"/>
      <c r="U6" s="227" t="s">
        <v>17</v>
      </c>
      <c r="V6" s="228"/>
      <c r="W6" s="228"/>
      <c r="X6" s="228"/>
      <c r="Y6" s="160"/>
      <c r="Z6" s="218"/>
      <c r="AA6" s="221"/>
    </row>
    <row r="7" spans="1:28" ht="62.25" customHeight="1" thickBot="1" x14ac:dyDescent="0.25">
      <c r="A7" s="219"/>
      <c r="B7" s="230"/>
      <c r="C7" s="230"/>
      <c r="D7" s="230"/>
      <c r="E7" s="230"/>
      <c r="F7" s="230"/>
      <c r="G7" s="230"/>
      <c r="H7" s="234"/>
      <c r="I7" s="230"/>
      <c r="J7" s="230"/>
      <c r="K7" s="230"/>
      <c r="L7" s="161" t="s">
        <v>14</v>
      </c>
      <c r="M7" s="161" t="s">
        <v>15</v>
      </c>
      <c r="N7" s="161" t="s">
        <v>14</v>
      </c>
      <c r="O7" s="162" t="s">
        <v>15</v>
      </c>
      <c r="P7" s="163" t="s">
        <v>29</v>
      </c>
      <c r="Q7" s="164" t="s">
        <v>15</v>
      </c>
      <c r="R7" s="165" t="s">
        <v>89</v>
      </c>
      <c r="S7" s="166" t="s">
        <v>15</v>
      </c>
      <c r="T7" s="167" t="s">
        <v>21</v>
      </c>
      <c r="U7" s="168" t="s">
        <v>14</v>
      </c>
      <c r="V7" s="161" t="s">
        <v>15</v>
      </c>
      <c r="W7" s="169" t="s">
        <v>19</v>
      </c>
      <c r="X7" s="166" t="s">
        <v>15</v>
      </c>
      <c r="Y7" s="170"/>
      <c r="Z7" s="219"/>
      <c r="AA7" s="222"/>
    </row>
    <row r="8" spans="1:28" ht="15.75" x14ac:dyDescent="0.25">
      <c r="A8" s="171">
        <v>1</v>
      </c>
      <c r="B8" s="172">
        <v>2</v>
      </c>
      <c r="C8" s="172"/>
      <c r="D8" s="90"/>
      <c r="E8" s="172">
        <v>3</v>
      </c>
      <c r="F8" s="172"/>
      <c r="G8" s="172">
        <v>4</v>
      </c>
      <c r="H8" s="172"/>
      <c r="I8" s="172">
        <v>5</v>
      </c>
      <c r="J8" s="172">
        <v>6</v>
      </c>
      <c r="K8" s="172">
        <v>7</v>
      </c>
      <c r="L8" s="173">
        <v>4</v>
      </c>
      <c r="M8" s="173">
        <v>5</v>
      </c>
      <c r="N8" s="173">
        <v>8</v>
      </c>
      <c r="O8" s="174">
        <v>9</v>
      </c>
      <c r="P8" s="175">
        <v>10</v>
      </c>
      <c r="Q8" s="176">
        <v>11</v>
      </c>
      <c r="R8" s="177">
        <v>12</v>
      </c>
      <c r="S8" s="177">
        <v>13</v>
      </c>
      <c r="T8" s="178">
        <v>14</v>
      </c>
      <c r="U8" s="179">
        <v>13</v>
      </c>
      <c r="V8" s="180">
        <v>14</v>
      </c>
      <c r="W8" s="177">
        <v>15</v>
      </c>
      <c r="X8" s="177">
        <v>16</v>
      </c>
      <c r="Y8" s="160"/>
      <c r="Z8" s="171">
        <v>7</v>
      </c>
      <c r="AA8" s="181">
        <v>7</v>
      </c>
    </row>
    <row r="9" spans="1:28" s="12" customFormat="1" ht="22.5" customHeight="1" x14ac:dyDescent="0.2">
      <c r="A9" s="39" t="s">
        <v>2</v>
      </c>
      <c r="B9" s="182"/>
      <c r="C9" s="88">
        <f>C11+C14+C17+C20+C22</f>
        <v>30324443.670000002</v>
      </c>
      <c r="D9" s="63">
        <f>D11+D14+D17+D20+D22</f>
        <v>27579228.459999997</v>
      </c>
      <c r="E9" s="63">
        <f>E11+E14+E17+E20+E22+E13</f>
        <v>26169902.919999998</v>
      </c>
      <c r="F9" s="63">
        <f>F11+F14+F17+F20+F22+F13</f>
        <v>8183153.9199999999</v>
      </c>
      <c r="G9" s="63">
        <f>G11+G14+G17+G20+G22+G13</f>
        <v>25918100.800000001</v>
      </c>
      <c r="H9" s="63"/>
      <c r="I9" s="63">
        <f>I11+I14+I17+I20+I22+I13</f>
        <v>18114705.5</v>
      </c>
      <c r="J9" s="63">
        <f>J11+J14+J17+J20+J22+J13</f>
        <v>22643754</v>
      </c>
      <c r="K9" s="63">
        <f>K11+K14+K17+K20+K22+K13</f>
        <v>59304123</v>
      </c>
      <c r="L9" s="18" t="e">
        <f>L11+L14+L17+L20+L22</f>
        <v>#REF!</v>
      </c>
      <c r="M9" s="18" t="e">
        <f>M11+M14+M17+M20+M22</f>
        <v>#REF!</v>
      </c>
      <c r="N9" s="18">
        <f>N11+N14+N17+N20+N22</f>
        <v>0</v>
      </c>
      <c r="O9" s="63">
        <f>O11+O14+O17+O20+O22+O13</f>
        <v>36794940</v>
      </c>
      <c r="P9" s="18"/>
      <c r="Q9" s="63">
        <f>Q11+Q14+Q17+Q20+Q22+Q13</f>
        <v>14624553</v>
      </c>
      <c r="R9" s="18">
        <f>R11+R14+R17+R20+R22</f>
        <v>0</v>
      </c>
      <c r="S9" s="63">
        <f>S11+S14+S17+S20+S22+S13</f>
        <v>7884630</v>
      </c>
      <c r="T9" s="63">
        <f>T11+T14+T17+T20+T22+T13</f>
        <v>22509183</v>
      </c>
      <c r="U9" s="22" t="e">
        <f>U11+U14+U17+U20+U22</f>
        <v>#REF!</v>
      </c>
      <c r="V9" s="18" t="e">
        <f>V11+V14+V17+V20+V22</f>
        <v>#REF!</v>
      </c>
      <c r="W9" s="18" t="e">
        <f>W11+W14+W17+W20+W22</f>
        <v>#REF!</v>
      </c>
      <c r="X9" s="18" t="e">
        <f>X11+X14+X17+X20+X22</f>
        <v>#REF!</v>
      </c>
      <c r="Y9" s="19">
        <f>Y11+Y14+Y17+Y20+Y22</f>
        <v>27581</v>
      </c>
      <c r="Z9" s="63">
        <f>Z11+Z14+Z17+Z20+Z22+Z13</f>
        <v>26986082</v>
      </c>
      <c r="AA9" s="63">
        <f>AA11+AA14+AA17+AA20+AA22+AA13</f>
        <v>27713440</v>
      </c>
      <c r="AB9" s="101"/>
    </row>
    <row r="10" spans="1:28" s="12" customFormat="1" ht="15" customHeight="1" x14ac:dyDescent="0.2">
      <c r="A10" s="39"/>
      <c r="B10" s="182"/>
      <c r="C10" s="91"/>
      <c r="D10" s="18"/>
      <c r="E10" s="18"/>
      <c r="F10" s="18"/>
      <c r="G10" s="18"/>
      <c r="H10" s="18"/>
      <c r="I10" s="63"/>
      <c r="J10" s="63"/>
      <c r="K10" s="63"/>
      <c r="L10" s="7"/>
      <c r="M10" s="7"/>
      <c r="N10" s="23"/>
      <c r="O10" s="19"/>
      <c r="P10" s="25"/>
      <c r="Q10" s="63"/>
      <c r="R10" s="23"/>
      <c r="S10" s="63"/>
      <c r="T10" s="21"/>
      <c r="U10" s="22"/>
      <c r="V10" s="18"/>
      <c r="W10" s="18"/>
      <c r="X10" s="18"/>
      <c r="Y10" s="40"/>
      <c r="Z10" s="71"/>
      <c r="AA10" s="70"/>
      <c r="AB10" s="101"/>
    </row>
    <row r="11" spans="1:28" s="6" customFormat="1" ht="31.5" customHeight="1" x14ac:dyDescent="0.25">
      <c r="A11" s="183" t="s">
        <v>3</v>
      </c>
      <c r="B11" s="190" t="s">
        <v>33</v>
      </c>
      <c r="C11" s="89">
        <f t="shared" ref="C11:M11" si="0">SUM(C12:C12)</f>
        <v>29712389.890000001</v>
      </c>
      <c r="D11" s="62">
        <f t="shared" si="0"/>
        <v>25406784.77</v>
      </c>
      <c r="E11" s="62">
        <f t="shared" si="0"/>
        <v>19074673.16</v>
      </c>
      <c r="F11" s="62">
        <f t="shared" si="0"/>
        <v>6513846.9000000004</v>
      </c>
      <c r="G11" s="65">
        <f t="shared" si="0"/>
        <v>18431746.800000001</v>
      </c>
      <c r="H11" s="65"/>
      <c r="I11" s="65">
        <f t="shared" si="0"/>
        <v>11822304</v>
      </c>
      <c r="J11" s="65">
        <f t="shared" si="0"/>
        <v>15596200</v>
      </c>
      <c r="K11" s="106">
        <f t="shared" si="0"/>
        <v>52564200</v>
      </c>
      <c r="L11" s="29">
        <f t="shared" si="0"/>
        <v>0</v>
      </c>
      <c r="M11" s="29">
        <f t="shared" si="0"/>
        <v>0</v>
      </c>
      <c r="N11" s="30"/>
      <c r="O11" s="208">
        <f>SUM(O12:O12)</f>
        <v>36794940</v>
      </c>
      <c r="P11" s="32"/>
      <c r="Q11" s="65">
        <f>SUM(Q12:Q12)</f>
        <v>7884630</v>
      </c>
      <c r="R11" s="30"/>
      <c r="S11" s="65">
        <f>SUM(S12:S12)</f>
        <v>7884630</v>
      </c>
      <c r="T11" s="73">
        <f t="shared" ref="T11:X11" si="1">SUM(T12:T12)</f>
        <v>15769260</v>
      </c>
      <c r="U11" s="54">
        <f t="shared" si="1"/>
        <v>0</v>
      </c>
      <c r="V11" s="28">
        <f t="shared" si="1"/>
        <v>0</v>
      </c>
      <c r="W11" s="28">
        <f t="shared" si="1"/>
        <v>0</v>
      </c>
      <c r="X11" s="28">
        <f t="shared" si="1"/>
        <v>0</v>
      </c>
      <c r="Y11" s="185">
        <v>27581</v>
      </c>
      <c r="Z11" s="72">
        <f>SUM(Z12:Z12)</f>
        <v>19247500</v>
      </c>
      <c r="AA11" s="73">
        <f>SUM(AA12:AA12)</f>
        <v>19440500</v>
      </c>
      <c r="AB11" s="102"/>
    </row>
    <row r="12" spans="1:28" s="11" customFormat="1" ht="15" customHeight="1" x14ac:dyDescent="0.25">
      <c r="A12" s="186" t="s">
        <v>4</v>
      </c>
      <c r="B12" s="184" t="s">
        <v>32</v>
      </c>
      <c r="C12" s="92">
        <v>29712389.890000001</v>
      </c>
      <c r="D12" s="61">
        <v>25406784.77</v>
      </c>
      <c r="E12" s="61">
        <v>19074673.16</v>
      </c>
      <c r="F12" s="61">
        <v>6513846.9000000004</v>
      </c>
      <c r="G12" s="148">
        <v>18431746.800000001</v>
      </c>
      <c r="H12" s="148">
        <f>I12+F12</f>
        <v>18336150.899999999</v>
      </c>
      <c r="I12" s="148">
        <v>11822304</v>
      </c>
      <c r="J12" s="148">
        <v>15596200</v>
      </c>
      <c r="K12" s="148">
        <v>52564200</v>
      </c>
      <c r="L12" s="17"/>
      <c r="M12" s="34">
        <f>SUM(K12*L12/100)</f>
        <v>0</v>
      </c>
      <c r="N12" s="107">
        <v>70</v>
      </c>
      <c r="O12" s="207">
        <f>SUM(K12)/100*N12</f>
        <v>36794940</v>
      </c>
      <c r="P12" s="109">
        <v>15</v>
      </c>
      <c r="Q12" s="211">
        <f>SUM(K12)/100*P12</f>
        <v>7884630</v>
      </c>
      <c r="R12" s="111">
        <v>15</v>
      </c>
      <c r="S12" s="148">
        <f>SUM(K12)/100*R12</f>
        <v>7884630</v>
      </c>
      <c r="T12" s="137">
        <f>SUM(Q12+S12)</f>
        <v>15769260</v>
      </c>
      <c r="U12" s="187"/>
      <c r="V12" s="56"/>
      <c r="W12" s="188"/>
      <c r="X12" s="188"/>
      <c r="Y12" s="189">
        <v>25.15</v>
      </c>
      <c r="Z12" s="74">
        <f>19270000-22500</f>
        <v>19247500</v>
      </c>
      <c r="AA12" s="75">
        <f>19463000-22500</f>
        <v>19440500</v>
      </c>
      <c r="AB12" s="103" t="s">
        <v>83</v>
      </c>
    </row>
    <row r="13" spans="1:28" s="11" customFormat="1" ht="36" customHeight="1" x14ac:dyDescent="0.25">
      <c r="A13" s="183" t="s">
        <v>59</v>
      </c>
      <c r="B13" s="190" t="s">
        <v>69</v>
      </c>
      <c r="C13" s="89" t="s">
        <v>60</v>
      </c>
      <c r="D13" s="57" t="s">
        <v>60</v>
      </c>
      <c r="E13" s="89">
        <v>4636774.3099999996</v>
      </c>
      <c r="F13" s="89">
        <v>1165683.1299999999</v>
      </c>
      <c r="G13" s="149">
        <v>4912354</v>
      </c>
      <c r="H13" s="149"/>
      <c r="I13" s="150">
        <v>4184811.68</v>
      </c>
      <c r="J13" s="151">
        <f>G13</f>
        <v>4912354</v>
      </c>
      <c r="K13" s="150">
        <v>4476466</v>
      </c>
      <c r="L13" s="17"/>
      <c r="M13" s="34"/>
      <c r="N13" s="107"/>
      <c r="O13" s="108"/>
      <c r="P13" s="109">
        <v>100</v>
      </c>
      <c r="Q13" s="211">
        <f>SUM(K13)/100*P13</f>
        <v>4476466</v>
      </c>
      <c r="R13" s="111"/>
      <c r="S13" s="56"/>
      <c r="T13" s="137">
        <f>SUM(Q13)</f>
        <v>4476466</v>
      </c>
      <c r="U13" s="187"/>
      <c r="V13" s="56"/>
      <c r="W13" s="188"/>
      <c r="X13" s="188"/>
      <c r="Y13" s="189"/>
      <c r="Z13" s="74">
        <v>5063582</v>
      </c>
      <c r="AA13" s="75">
        <v>5569940</v>
      </c>
      <c r="AB13" s="103" t="s">
        <v>85</v>
      </c>
    </row>
    <row r="14" spans="1:28" s="6" customFormat="1" ht="23.25" customHeight="1" x14ac:dyDescent="0.25">
      <c r="A14" s="183" t="s">
        <v>5</v>
      </c>
      <c r="B14" s="190" t="s">
        <v>34</v>
      </c>
      <c r="C14" s="65">
        <f t="shared" ref="C14:D14" si="2">SUM(C15:C16)</f>
        <v>491120.8</v>
      </c>
      <c r="D14" s="65">
        <f t="shared" si="2"/>
        <v>1969205.11</v>
      </c>
      <c r="E14" s="65">
        <f t="shared" ref="E14:K14" si="3">SUM(E15:E16)</f>
        <v>2277333.25</v>
      </c>
      <c r="F14" s="65">
        <f t="shared" si="3"/>
        <v>397928.08999999997</v>
      </c>
      <c r="G14" s="151">
        <f t="shared" si="3"/>
        <v>2397000</v>
      </c>
      <c r="H14" s="151"/>
      <c r="I14" s="151">
        <f t="shared" si="3"/>
        <v>1951988.1800000002</v>
      </c>
      <c r="J14" s="151">
        <f>SUM(J15:J16)</f>
        <v>1958200</v>
      </c>
      <c r="K14" s="151">
        <f t="shared" si="3"/>
        <v>2095274</v>
      </c>
      <c r="L14" s="29" t="e">
        <f>SUM(#REF!)</f>
        <v>#REF!</v>
      </c>
      <c r="M14" s="29" t="e">
        <f>SUM(#REF!)</f>
        <v>#REF!</v>
      </c>
      <c r="N14" s="112"/>
      <c r="O14" s="113">
        <f>SUM(O16:O16)</f>
        <v>0</v>
      </c>
      <c r="P14" s="114"/>
      <c r="Q14" s="106">
        <f>SUM(Q15:Q16)</f>
        <v>2095274</v>
      </c>
      <c r="R14" s="115"/>
      <c r="S14" s="28"/>
      <c r="T14" s="73">
        <f>SUM(Q14)</f>
        <v>2095274</v>
      </c>
      <c r="U14" s="54" t="e">
        <f>SUM(#REF!)</f>
        <v>#REF!</v>
      </c>
      <c r="V14" s="28" t="e">
        <f>SUM(#REF!)</f>
        <v>#REF!</v>
      </c>
      <c r="W14" s="28" t="e">
        <f>SUM(#REF!)</f>
        <v>#REF!</v>
      </c>
      <c r="X14" s="28" t="e">
        <f>SUM(#REF!)</f>
        <v>#REF!</v>
      </c>
      <c r="Y14" s="185"/>
      <c r="Z14" s="141">
        <f>SUM(Z15:Z16)</f>
        <v>2420000</v>
      </c>
      <c r="AA14" s="142">
        <f>SUM(AA15:AA16)</f>
        <v>2443000</v>
      </c>
      <c r="AB14" s="102"/>
    </row>
    <row r="15" spans="1:28" s="6" customFormat="1" ht="35.25" customHeight="1" x14ac:dyDescent="0.25">
      <c r="A15" s="186" t="s">
        <v>91</v>
      </c>
      <c r="B15" s="190" t="s">
        <v>70</v>
      </c>
      <c r="C15" s="93">
        <v>0</v>
      </c>
      <c r="D15" s="204">
        <v>1347320.3</v>
      </c>
      <c r="E15" s="204">
        <v>1813968.24</v>
      </c>
      <c r="F15" s="204">
        <v>306483.78999999998</v>
      </c>
      <c r="G15" s="148">
        <v>1851000</v>
      </c>
      <c r="H15" s="148">
        <f>I15+F15</f>
        <v>1785786.86</v>
      </c>
      <c r="I15" s="148">
        <v>1479303.07</v>
      </c>
      <c r="J15" s="148">
        <v>1484700</v>
      </c>
      <c r="K15" s="148">
        <v>1588629</v>
      </c>
      <c r="L15" s="34"/>
      <c r="M15" s="34"/>
      <c r="N15" s="116"/>
      <c r="O15" s="108"/>
      <c r="P15" s="117">
        <v>100</v>
      </c>
      <c r="Q15" s="211">
        <f>SUM(K15)</f>
        <v>1588629</v>
      </c>
      <c r="R15" s="118"/>
      <c r="S15" s="33"/>
      <c r="T15" s="138">
        <f>SUM(Q15+S15)</f>
        <v>1588629</v>
      </c>
      <c r="U15" s="53"/>
      <c r="V15" s="33"/>
      <c r="W15" s="33"/>
      <c r="X15" s="33"/>
      <c r="Y15" s="160"/>
      <c r="Z15" s="74">
        <v>1870000</v>
      </c>
      <c r="AA15" s="75">
        <v>1888000</v>
      </c>
      <c r="AB15" s="103" t="s">
        <v>83</v>
      </c>
    </row>
    <row r="16" spans="1:28" s="6" customFormat="1" ht="36.75" customHeight="1" x14ac:dyDescent="0.25">
      <c r="A16" s="186" t="s">
        <v>23</v>
      </c>
      <c r="B16" s="190" t="s">
        <v>35</v>
      </c>
      <c r="C16" s="92">
        <v>491120.8</v>
      </c>
      <c r="D16" s="61">
        <v>621884.81000000006</v>
      </c>
      <c r="E16" s="61">
        <v>463365.01</v>
      </c>
      <c r="F16" s="61">
        <v>91444.3</v>
      </c>
      <c r="G16" s="148">
        <v>546000</v>
      </c>
      <c r="H16" s="148">
        <f>I16+F16</f>
        <v>564129.41</v>
      </c>
      <c r="I16" s="148">
        <v>472685.11</v>
      </c>
      <c r="J16" s="148">
        <v>473500</v>
      </c>
      <c r="K16" s="148">
        <v>506645</v>
      </c>
      <c r="L16" s="29"/>
      <c r="M16" s="29"/>
      <c r="N16" s="116"/>
      <c r="O16" s="108"/>
      <c r="P16" s="117">
        <v>100</v>
      </c>
      <c r="Q16" s="211">
        <f>SUM(K16)</f>
        <v>506645</v>
      </c>
      <c r="R16" s="115"/>
      <c r="S16" s="28"/>
      <c r="T16" s="139">
        <f>SUM(Q16+S16)</f>
        <v>506645</v>
      </c>
      <c r="U16" s="54"/>
      <c r="V16" s="28"/>
      <c r="W16" s="28"/>
      <c r="X16" s="28"/>
      <c r="Y16" s="185"/>
      <c r="Z16" s="74">
        <v>550000</v>
      </c>
      <c r="AA16" s="75">
        <v>555000</v>
      </c>
      <c r="AB16" s="105" t="s">
        <v>84</v>
      </c>
    </row>
    <row r="17" spans="1:28" s="6" customFormat="1" ht="19.5" customHeight="1" x14ac:dyDescent="0.25">
      <c r="A17" s="183" t="s">
        <v>6</v>
      </c>
      <c r="B17" s="184" t="s">
        <v>37</v>
      </c>
      <c r="C17" s="65">
        <f t="shared" ref="C17:D17" si="4">C19+C18</f>
        <v>19452.79</v>
      </c>
      <c r="D17" s="65">
        <f t="shared" si="4"/>
        <v>80988.789999999994</v>
      </c>
      <c r="E17" s="65">
        <f t="shared" ref="E17:K17" si="5">E19+E18</f>
        <v>21288.18</v>
      </c>
      <c r="F17" s="65">
        <f t="shared" si="5"/>
        <v>12944.02</v>
      </c>
      <c r="G17" s="151">
        <f t="shared" si="5"/>
        <v>57000</v>
      </c>
      <c r="H17" s="151"/>
      <c r="I17" s="151">
        <f t="shared" si="5"/>
        <v>42495.79</v>
      </c>
      <c r="J17" s="151">
        <f t="shared" si="5"/>
        <v>57000</v>
      </c>
      <c r="K17" s="151">
        <f t="shared" si="5"/>
        <v>50000</v>
      </c>
      <c r="L17" s="28">
        <f>L19</f>
        <v>0</v>
      </c>
      <c r="M17" s="28">
        <f>M19</f>
        <v>0</v>
      </c>
      <c r="N17" s="69">
        <f>N19</f>
        <v>0</v>
      </c>
      <c r="O17" s="113">
        <f>O19</f>
        <v>0</v>
      </c>
      <c r="P17" s="117">
        <v>100</v>
      </c>
      <c r="Q17" s="106">
        <f>SUM(Q19)</f>
        <v>50000</v>
      </c>
      <c r="R17" s="110">
        <f>R19</f>
        <v>0</v>
      </c>
      <c r="S17" s="33">
        <f>S19</f>
        <v>0</v>
      </c>
      <c r="T17" s="138">
        <f>SUM(T19)</f>
        <v>50000</v>
      </c>
      <c r="U17" s="53">
        <f>U19</f>
        <v>0</v>
      </c>
      <c r="V17" s="33">
        <f>V19</f>
        <v>0</v>
      </c>
      <c r="W17" s="33">
        <f>W19</f>
        <v>0</v>
      </c>
      <c r="X17" s="33">
        <f>X19</f>
        <v>0</v>
      </c>
      <c r="Y17" s="35">
        <f>Y19</f>
        <v>0</v>
      </c>
      <c r="Z17" s="58">
        <f t="shared" ref="Z17:AA17" si="6">SUM(Z19)</f>
        <v>50000</v>
      </c>
      <c r="AA17" s="58">
        <f t="shared" si="6"/>
        <v>50000</v>
      </c>
      <c r="AB17" s="105"/>
    </row>
    <row r="18" spans="1:28" s="6" customFormat="1" ht="47.25" customHeight="1" x14ac:dyDescent="0.25">
      <c r="A18" s="186" t="s">
        <v>62</v>
      </c>
      <c r="B18" s="184" t="s">
        <v>63</v>
      </c>
      <c r="C18" s="92">
        <v>0</v>
      </c>
      <c r="D18" s="64">
        <v>27534.73</v>
      </c>
      <c r="E18" s="64">
        <v>-16394.47</v>
      </c>
      <c r="F18" s="64">
        <v>955.78</v>
      </c>
      <c r="G18" s="148">
        <v>3.68</v>
      </c>
      <c r="H18" s="148">
        <f>I18+F18</f>
        <v>959.45999999999992</v>
      </c>
      <c r="I18" s="151">
        <v>3.68</v>
      </c>
      <c r="J18" s="148">
        <f>SUM(G18)</f>
        <v>3.68</v>
      </c>
      <c r="K18" s="151">
        <v>0</v>
      </c>
      <c r="L18" s="28"/>
      <c r="M18" s="28"/>
      <c r="N18" s="69"/>
      <c r="O18" s="113"/>
      <c r="P18" s="117"/>
      <c r="Q18" s="106"/>
      <c r="R18" s="110"/>
      <c r="S18" s="33"/>
      <c r="T18" s="138"/>
      <c r="U18" s="53"/>
      <c r="V18" s="33"/>
      <c r="W18" s="33"/>
      <c r="X18" s="33"/>
      <c r="Y18" s="60"/>
      <c r="Z18" s="74"/>
      <c r="AA18" s="75"/>
      <c r="AB18" s="105" t="s">
        <v>84</v>
      </c>
    </row>
    <row r="19" spans="1:28" s="11" customFormat="1" ht="22.5" customHeight="1" x14ac:dyDescent="0.25">
      <c r="A19" s="186" t="s">
        <v>36</v>
      </c>
      <c r="B19" s="184" t="s">
        <v>64</v>
      </c>
      <c r="C19" s="92">
        <v>19452.79</v>
      </c>
      <c r="D19" s="61">
        <v>53454.06</v>
      </c>
      <c r="E19" s="61">
        <v>37682.65</v>
      </c>
      <c r="F19" s="61">
        <v>11988.24</v>
      </c>
      <c r="G19" s="148">
        <v>56996.32</v>
      </c>
      <c r="H19" s="148">
        <f>I19+F19</f>
        <v>54480.35</v>
      </c>
      <c r="I19" s="148">
        <v>42492.11</v>
      </c>
      <c r="J19" s="148">
        <f>SUM(G19)</f>
        <v>56996.32</v>
      </c>
      <c r="K19" s="148">
        <v>50000</v>
      </c>
      <c r="L19" s="17"/>
      <c r="M19" s="34">
        <f>SUM(K19*L19/100)</f>
        <v>0</v>
      </c>
      <c r="N19" s="107"/>
      <c r="O19" s="108">
        <f>SUM(K19*N19/100)</f>
        <v>0</v>
      </c>
      <c r="P19" s="109">
        <v>100</v>
      </c>
      <c r="Q19" s="211">
        <f>SUM(K19)</f>
        <v>50000</v>
      </c>
      <c r="R19" s="119"/>
      <c r="S19" s="36">
        <f>SUM(K19*R19/100)</f>
        <v>0</v>
      </c>
      <c r="T19" s="139">
        <f>SUM(Q19+S19)</f>
        <v>50000</v>
      </c>
      <c r="U19" s="191"/>
      <c r="V19" s="33"/>
      <c r="W19" s="36"/>
      <c r="X19" s="36"/>
      <c r="Y19" s="160"/>
      <c r="Z19" s="74">
        <v>50000</v>
      </c>
      <c r="AA19" s="75">
        <v>50000</v>
      </c>
      <c r="AB19" s="105" t="s">
        <v>84</v>
      </c>
    </row>
    <row r="20" spans="1:28" s="6" customFormat="1" ht="18" customHeight="1" x14ac:dyDescent="0.25">
      <c r="A20" s="183" t="s">
        <v>7</v>
      </c>
      <c r="B20" s="190" t="s">
        <v>41</v>
      </c>
      <c r="C20" s="93">
        <v>101480.19</v>
      </c>
      <c r="D20" s="62">
        <v>122249.79</v>
      </c>
      <c r="E20" s="62">
        <v>159834.01999999999</v>
      </c>
      <c r="F20" s="62">
        <v>92751.78</v>
      </c>
      <c r="G20" s="152">
        <v>120000</v>
      </c>
      <c r="H20" s="152"/>
      <c r="I20" s="151">
        <v>113105.85</v>
      </c>
      <c r="J20" s="151">
        <f>SUM(G20)</f>
        <v>120000</v>
      </c>
      <c r="K20" s="151">
        <v>118183</v>
      </c>
      <c r="L20" s="29" t="e">
        <f>SUM(#REF!)</f>
        <v>#REF!</v>
      </c>
      <c r="M20" s="29" t="e">
        <f>SUM(#REF!)</f>
        <v>#REF!</v>
      </c>
      <c r="N20" s="112"/>
      <c r="O20" s="113"/>
      <c r="P20" s="114">
        <v>100</v>
      </c>
      <c r="Q20" s="106">
        <f>SUM(K20)</f>
        <v>118183</v>
      </c>
      <c r="R20" s="115"/>
      <c r="S20" s="28"/>
      <c r="T20" s="138">
        <f>SUM(Q20+S20)</f>
        <v>118183</v>
      </c>
      <c r="U20" s="54" t="e">
        <f>SUM(#REF!)</f>
        <v>#REF!</v>
      </c>
      <c r="V20" s="28" t="e">
        <f>SUM(#REF!)</f>
        <v>#REF!</v>
      </c>
      <c r="W20" s="28" t="e">
        <f>SUM(#REF!)</f>
        <v>#REF!</v>
      </c>
      <c r="X20" s="28" t="e">
        <f>SUM(#REF!)</f>
        <v>#REF!</v>
      </c>
      <c r="Y20" s="185"/>
      <c r="Z20" s="141">
        <v>205000</v>
      </c>
      <c r="AA20" s="142">
        <v>210000</v>
      </c>
      <c r="AB20" s="105" t="s">
        <v>84</v>
      </c>
    </row>
    <row r="21" spans="1:28" s="6" customFormat="1" ht="33.75" customHeight="1" x14ac:dyDescent="0.25">
      <c r="A21" s="183" t="s">
        <v>82</v>
      </c>
      <c r="B21" s="190" t="s">
        <v>75</v>
      </c>
      <c r="C21" s="93"/>
      <c r="D21" s="62"/>
      <c r="E21" s="62"/>
      <c r="F21" s="62"/>
      <c r="G21" s="152"/>
      <c r="H21" s="152"/>
      <c r="I21" s="151"/>
      <c r="J21" s="151"/>
      <c r="K21" s="153"/>
      <c r="L21" s="29"/>
      <c r="M21" s="29"/>
      <c r="N21" s="112"/>
      <c r="O21" s="113"/>
      <c r="P21" s="114"/>
      <c r="Q21" s="106"/>
      <c r="R21" s="115"/>
      <c r="S21" s="28"/>
      <c r="T21" s="138"/>
      <c r="U21" s="54"/>
      <c r="V21" s="28"/>
      <c r="W21" s="28"/>
      <c r="X21" s="28"/>
      <c r="Y21" s="185"/>
      <c r="Z21" s="141"/>
      <c r="AA21" s="142"/>
      <c r="AB21" s="102"/>
    </row>
    <row r="22" spans="1:28" s="6" customFormat="1" ht="40.5" customHeight="1" x14ac:dyDescent="0.25">
      <c r="A22" s="183" t="s">
        <v>47</v>
      </c>
      <c r="B22" s="190" t="s">
        <v>42</v>
      </c>
      <c r="C22" s="93"/>
      <c r="D22" s="62">
        <v>0</v>
      </c>
      <c r="E22" s="62">
        <v>0</v>
      </c>
      <c r="F22" s="62"/>
      <c r="G22" s="153">
        <v>0</v>
      </c>
      <c r="H22" s="153"/>
      <c r="I22" s="151"/>
      <c r="J22" s="153"/>
      <c r="K22" s="151"/>
      <c r="L22" s="29"/>
      <c r="M22" s="29"/>
      <c r="N22" s="112"/>
      <c r="O22" s="113"/>
      <c r="P22" s="114"/>
      <c r="Q22" s="106"/>
      <c r="R22" s="115"/>
      <c r="S22" s="28"/>
      <c r="T22" s="73"/>
      <c r="U22" s="54"/>
      <c r="V22" s="28"/>
      <c r="W22" s="28"/>
      <c r="X22" s="28"/>
      <c r="Y22" s="185"/>
      <c r="Z22" s="141"/>
      <c r="AA22" s="142"/>
      <c r="AB22" s="102"/>
    </row>
    <row r="23" spans="1:28" s="12" customFormat="1" ht="26.25" customHeight="1" x14ac:dyDescent="0.2">
      <c r="A23" s="39" t="s">
        <v>8</v>
      </c>
      <c r="B23" s="182"/>
      <c r="C23" s="63">
        <f>C24+C30+C31+C36+C44+C45+C32</f>
        <v>4368652.5599999996</v>
      </c>
      <c r="D23" s="63">
        <f>D24+D30+D31+D36+D44+D45+D32</f>
        <v>3769833.62</v>
      </c>
      <c r="E23" s="63">
        <f>E24+E30+E31+E36+E44+E45+E32</f>
        <v>3952740.03</v>
      </c>
      <c r="F23" s="63">
        <f>F24+F30+F31+F36+F44+F45+F32</f>
        <v>2489160.63</v>
      </c>
      <c r="G23" s="154">
        <f>G24+G30+G31+G36+G44+G32+G35</f>
        <v>3156199.2</v>
      </c>
      <c r="H23" s="154"/>
      <c r="I23" s="154">
        <f>I24+I30+I31+I36+I44+I32+I35</f>
        <v>2946701.3800000004</v>
      </c>
      <c r="J23" s="154">
        <f>J24+J30+J31+J33+J36+J44+J32+J35</f>
        <v>2985299.2</v>
      </c>
      <c r="K23" s="154">
        <f>K24+K30+K31+K36+K44+K32</f>
        <v>3733521.45</v>
      </c>
      <c r="L23" s="18">
        <f>L24+L30+L31+L36+L44</f>
        <v>0</v>
      </c>
      <c r="M23" s="18">
        <f>M24+M30+M31+M36+M44</f>
        <v>0</v>
      </c>
      <c r="N23" s="120"/>
      <c r="O23" s="209">
        <f>O24+O30+O31+O36+O44</f>
        <v>371146.45249999996</v>
      </c>
      <c r="P23" s="121"/>
      <c r="Q23" s="212">
        <f>Q24+Q30+Q31+Q36+Q44+Q32</f>
        <v>3362374.9975000001</v>
      </c>
      <c r="R23" s="120">
        <f>R24+R30+R31+R36+R44</f>
        <v>0</v>
      </c>
      <c r="S23" s="18">
        <f>S24+S30+S31+S36+S44</f>
        <v>0</v>
      </c>
      <c r="T23" s="70">
        <f>(T24+T30+T33+T36+T44+T32)</f>
        <v>3362374.9975000001</v>
      </c>
      <c r="U23" s="22">
        <f>U24+U30+U31+U36+U44</f>
        <v>0</v>
      </c>
      <c r="V23" s="18">
        <f>V24+V30+V31+V36+V44</f>
        <v>0</v>
      </c>
      <c r="W23" s="18">
        <f>W24+W30+W31+W36+W44</f>
        <v>0</v>
      </c>
      <c r="X23" s="18">
        <f>X24+X30+X31+X36+X44</f>
        <v>0</v>
      </c>
      <c r="Y23" s="19">
        <f>Y24+Y30+Y31+Y36+Y44</f>
        <v>1804</v>
      </c>
      <c r="Z23" s="143">
        <f>Z24+Z30+Z33+Z36+Z44+Z32</f>
        <v>2495000</v>
      </c>
      <c r="AA23" s="144">
        <f>AA24+AA30+AA33+AA36+AA44+AA32</f>
        <v>2424000</v>
      </c>
      <c r="AB23" s="101"/>
    </row>
    <row r="24" spans="1:28" s="6" customFormat="1" ht="42.75" customHeight="1" x14ac:dyDescent="0.25">
      <c r="A24" s="183" t="s">
        <v>9</v>
      </c>
      <c r="B24" s="190" t="s">
        <v>65</v>
      </c>
      <c r="C24" s="62">
        <f>SUM(C25:C29)</f>
        <v>1202611.05</v>
      </c>
      <c r="D24" s="62">
        <f>SUM(D25:D29)</f>
        <v>2155199.84</v>
      </c>
      <c r="E24" s="62">
        <f>SUM(E25:E29)</f>
        <v>1452436.51</v>
      </c>
      <c r="F24" s="62">
        <f>SUM(F25:F29)</f>
        <v>308691.01</v>
      </c>
      <c r="G24" s="151">
        <f t="shared" ref="G24:AA24" si="7">SUM(G25:G29)</f>
        <v>1800999</v>
      </c>
      <c r="H24" s="151"/>
      <c r="I24" s="151">
        <f>SUM(I25:I29)</f>
        <v>1465464.73</v>
      </c>
      <c r="J24" s="151">
        <f>SUM(J25:J29)</f>
        <v>1800999</v>
      </c>
      <c r="K24" s="151">
        <f t="shared" si="7"/>
        <v>1939600</v>
      </c>
      <c r="L24" s="29">
        <f t="shared" si="7"/>
        <v>0</v>
      </c>
      <c r="M24" s="29">
        <f t="shared" si="7"/>
        <v>0</v>
      </c>
      <c r="N24" s="112"/>
      <c r="O24" s="113">
        <f t="shared" si="7"/>
        <v>0</v>
      </c>
      <c r="P24" s="114">
        <v>100</v>
      </c>
      <c r="Q24" s="106">
        <f t="shared" si="7"/>
        <v>1939600</v>
      </c>
      <c r="R24" s="115">
        <f t="shared" si="7"/>
        <v>0</v>
      </c>
      <c r="S24" s="28">
        <f t="shared" si="7"/>
        <v>0</v>
      </c>
      <c r="T24" s="73">
        <f t="shared" si="7"/>
        <v>1939600</v>
      </c>
      <c r="U24" s="54">
        <f t="shared" si="7"/>
        <v>0</v>
      </c>
      <c r="V24" s="28">
        <f t="shared" si="7"/>
        <v>0</v>
      </c>
      <c r="W24" s="28">
        <f t="shared" si="7"/>
        <v>0</v>
      </c>
      <c r="X24" s="28">
        <f t="shared" si="7"/>
        <v>0</v>
      </c>
      <c r="Y24" s="185">
        <v>1804</v>
      </c>
      <c r="Z24" s="145">
        <f t="shared" si="7"/>
        <v>1451000</v>
      </c>
      <c r="AA24" s="142">
        <f t="shared" si="7"/>
        <v>1380000</v>
      </c>
      <c r="AB24" s="102"/>
    </row>
    <row r="25" spans="1:28" s="11" customFormat="1" ht="86.25" customHeight="1" x14ac:dyDescent="0.25">
      <c r="A25" s="186" t="s">
        <v>26</v>
      </c>
      <c r="B25" s="192" t="s">
        <v>66</v>
      </c>
      <c r="C25" s="94">
        <v>369274.41</v>
      </c>
      <c r="D25" s="66">
        <v>321375.27</v>
      </c>
      <c r="E25" s="66">
        <v>322182.51</v>
      </c>
      <c r="F25" s="66">
        <v>71131.13</v>
      </c>
      <c r="G25" s="148">
        <v>476000</v>
      </c>
      <c r="H25" s="148">
        <f>I25+F25</f>
        <v>437250.58</v>
      </c>
      <c r="I25" s="155">
        <v>366119.45</v>
      </c>
      <c r="J25" s="148">
        <f>SUM(G25)</f>
        <v>476000</v>
      </c>
      <c r="K25" s="155">
        <v>503000</v>
      </c>
      <c r="L25" s="41"/>
      <c r="M25" s="42">
        <f t="shared" ref="M25:M33" si="8">SUM(K25*L25/100)</f>
        <v>0</v>
      </c>
      <c r="N25" s="122">
        <v>0</v>
      </c>
      <c r="O25" s="123">
        <f>SUM(K25/100*N25)</f>
        <v>0</v>
      </c>
      <c r="P25" s="124">
        <v>100</v>
      </c>
      <c r="Q25" s="213">
        <f>SUM(K25)/100*P25</f>
        <v>503000</v>
      </c>
      <c r="R25" s="125"/>
      <c r="S25" s="36">
        <f t="shared" ref="S25:S33" si="9">SUM(K25*R25/100)</f>
        <v>0</v>
      </c>
      <c r="T25" s="139">
        <f>SUM(Q25)</f>
        <v>503000</v>
      </c>
      <c r="U25" s="191"/>
      <c r="V25" s="33"/>
      <c r="W25" s="36"/>
      <c r="X25" s="36"/>
      <c r="Y25" s="160"/>
      <c r="Z25" s="74">
        <v>330000</v>
      </c>
      <c r="AA25" s="75">
        <v>314000</v>
      </c>
      <c r="AB25" s="103" t="s">
        <v>86</v>
      </c>
    </row>
    <row r="26" spans="1:28" s="11" customFormat="1" ht="84.75" customHeight="1" x14ac:dyDescent="0.25">
      <c r="A26" s="186" t="s">
        <v>73</v>
      </c>
      <c r="B26" s="193" t="s">
        <v>43</v>
      </c>
      <c r="C26" s="95">
        <v>365775.37</v>
      </c>
      <c r="D26" s="61">
        <v>770449.04</v>
      </c>
      <c r="E26" s="61">
        <v>668738.51</v>
      </c>
      <c r="F26" s="61">
        <v>175029.75</v>
      </c>
      <c r="G26" s="148">
        <v>634000</v>
      </c>
      <c r="H26" s="148">
        <f>I26+F26</f>
        <v>741423.53</v>
      </c>
      <c r="I26" s="148">
        <v>566393.78</v>
      </c>
      <c r="J26" s="148">
        <f>SUM(G26)</f>
        <v>634000</v>
      </c>
      <c r="K26" s="148">
        <v>700000</v>
      </c>
      <c r="L26" s="17"/>
      <c r="M26" s="34">
        <f t="shared" si="8"/>
        <v>0</v>
      </c>
      <c r="N26" s="107"/>
      <c r="O26" s="108"/>
      <c r="P26" s="109">
        <v>100</v>
      </c>
      <c r="Q26" s="211">
        <f t="shared" ref="Q26:Q44" si="10">SUM(K26*P26/100)</f>
        <v>700000</v>
      </c>
      <c r="R26" s="119"/>
      <c r="S26" s="36">
        <f t="shared" si="9"/>
        <v>0</v>
      </c>
      <c r="T26" s="139">
        <f>SUM(Q26)</f>
        <v>700000</v>
      </c>
      <c r="U26" s="191"/>
      <c r="V26" s="33"/>
      <c r="W26" s="36"/>
      <c r="X26" s="36"/>
      <c r="Y26" s="160"/>
      <c r="Z26" s="74">
        <v>503000</v>
      </c>
      <c r="AA26" s="75">
        <v>478000</v>
      </c>
      <c r="AB26" s="103" t="s">
        <v>86</v>
      </c>
    </row>
    <row r="27" spans="1:28" s="11" customFormat="1" ht="99.75" customHeight="1" x14ac:dyDescent="0.25">
      <c r="A27" s="186" t="s">
        <v>103</v>
      </c>
      <c r="B27" s="193" t="s">
        <v>102</v>
      </c>
      <c r="C27" s="95"/>
      <c r="D27" s="61"/>
      <c r="E27" s="61"/>
      <c r="F27" s="61"/>
      <c r="G27" s="148"/>
      <c r="H27" s="148"/>
      <c r="I27" s="148"/>
      <c r="J27" s="148"/>
      <c r="K27" s="148">
        <v>600</v>
      </c>
      <c r="L27" s="17"/>
      <c r="M27" s="34"/>
      <c r="N27" s="107"/>
      <c r="O27" s="108"/>
      <c r="P27" s="109">
        <v>100</v>
      </c>
      <c r="Q27" s="211">
        <f t="shared" ref="Q27" si="11">SUM(K27*P27/100)</f>
        <v>600</v>
      </c>
      <c r="R27" s="119"/>
      <c r="S27" s="36">
        <f t="shared" ref="S27" si="12">SUM(K27*R27/100)</f>
        <v>0</v>
      </c>
      <c r="T27" s="139">
        <f>SUM(Q27)</f>
        <v>600</v>
      </c>
      <c r="U27" s="191"/>
      <c r="V27" s="33"/>
      <c r="W27" s="36"/>
      <c r="X27" s="36"/>
      <c r="Y27" s="160"/>
      <c r="Z27" s="74"/>
      <c r="AA27" s="75"/>
      <c r="AB27" s="103"/>
    </row>
    <row r="28" spans="1:28" s="11" customFormat="1" ht="58.5" customHeight="1" x14ac:dyDescent="0.25">
      <c r="A28" s="186" t="s">
        <v>27</v>
      </c>
      <c r="B28" s="193" t="s">
        <v>30</v>
      </c>
      <c r="C28" s="95">
        <v>164625</v>
      </c>
      <c r="D28" s="61">
        <v>126553</v>
      </c>
      <c r="E28" s="61">
        <v>41091</v>
      </c>
      <c r="F28" s="61"/>
      <c r="G28" s="148">
        <v>204999</v>
      </c>
      <c r="H28" s="148">
        <f>I28+F28</f>
        <v>204999</v>
      </c>
      <c r="I28" s="148">
        <v>204999</v>
      </c>
      <c r="J28" s="148">
        <f t="shared" ref="J28:J31" si="13">SUM(G28)</f>
        <v>204999</v>
      </c>
      <c r="K28" s="148">
        <v>256000</v>
      </c>
      <c r="L28" s="17"/>
      <c r="M28" s="34">
        <f t="shared" si="8"/>
        <v>0</v>
      </c>
      <c r="N28" s="107"/>
      <c r="O28" s="108"/>
      <c r="P28" s="109">
        <v>100</v>
      </c>
      <c r="Q28" s="211">
        <f t="shared" si="10"/>
        <v>256000</v>
      </c>
      <c r="R28" s="119"/>
      <c r="S28" s="36">
        <f t="shared" si="9"/>
        <v>0</v>
      </c>
      <c r="T28" s="139">
        <f>SUM(Q28)</f>
        <v>256000</v>
      </c>
      <c r="U28" s="191"/>
      <c r="V28" s="33"/>
      <c r="W28" s="36"/>
      <c r="X28" s="36"/>
      <c r="Y28" s="160"/>
      <c r="Z28" s="74">
        <v>108000</v>
      </c>
      <c r="AA28" s="75">
        <v>103000</v>
      </c>
      <c r="AB28" s="103" t="s">
        <v>86</v>
      </c>
    </row>
    <row r="29" spans="1:28" s="11" customFormat="1" ht="61.5" customHeight="1" x14ac:dyDescent="0.25">
      <c r="A29" s="194" t="s">
        <v>90</v>
      </c>
      <c r="B29" s="193" t="s">
        <v>44</v>
      </c>
      <c r="C29" s="95">
        <v>302936.27</v>
      </c>
      <c r="D29" s="61">
        <v>936822.53</v>
      </c>
      <c r="E29" s="61">
        <v>420424.49</v>
      </c>
      <c r="F29" s="61">
        <v>62530.13</v>
      </c>
      <c r="G29" s="148">
        <v>486000</v>
      </c>
      <c r="H29" s="148">
        <f>I29+F29</f>
        <v>390482.63</v>
      </c>
      <c r="I29" s="148">
        <v>327952.5</v>
      </c>
      <c r="J29" s="148">
        <f>SUM(G29)</f>
        <v>486000</v>
      </c>
      <c r="K29" s="148">
        <v>480000</v>
      </c>
      <c r="L29" s="17"/>
      <c r="M29" s="34">
        <f t="shared" si="8"/>
        <v>0</v>
      </c>
      <c r="N29" s="107"/>
      <c r="O29" s="108"/>
      <c r="P29" s="109">
        <v>100</v>
      </c>
      <c r="Q29" s="211">
        <f t="shared" si="10"/>
        <v>480000</v>
      </c>
      <c r="R29" s="119"/>
      <c r="S29" s="36">
        <f t="shared" si="9"/>
        <v>0</v>
      </c>
      <c r="T29" s="139">
        <f t="shared" ref="T29:T44" si="14">SUM(Q29+S29)</f>
        <v>480000</v>
      </c>
      <c r="U29" s="191"/>
      <c r="V29" s="33"/>
      <c r="W29" s="36"/>
      <c r="X29" s="36"/>
      <c r="Y29" s="160"/>
      <c r="Z29" s="74">
        <v>510000</v>
      </c>
      <c r="AA29" s="75">
        <v>485000</v>
      </c>
      <c r="AB29" s="103" t="s">
        <v>86</v>
      </c>
    </row>
    <row r="30" spans="1:28" s="6" customFormat="1" ht="31.5" customHeight="1" x14ac:dyDescent="0.25">
      <c r="A30" s="183" t="s">
        <v>10</v>
      </c>
      <c r="B30" s="195" t="s">
        <v>78</v>
      </c>
      <c r="C30" s="96">
        <v>173900.74</v>
      </c>
      <c r="D30" s="62">
        <v>118404.18</v>
      </c>
      <c r="E30" s="62">
        <v>73140.44</v>
      </c>
      <c r="F30" s="62">
        <v>29238.04</v>
      </c>
      <c r="G30" s="151">
        <v>283500</v>
      </c>
      <c r="H30" s="148">
        <f>I30+F30</f>
        <v>311553.98</v>
      </c>
      <c r="I30" s="151">
        <v>282315.94</v>
      </c>
      <c r="J30" s="153">
        <f>SUM(G30)</f>
        <v>283500</v>
      </c>
      <c r="K30" s="151">
        <v>817165.45</v>
      </c>
      <c r="L30" s="37"/>
      <c r="M30" s="29">
        <f t="shared" si="8"/>
        <v>0</v>
      </c>
      <c r="N30" s="107">
        <v>45</v>
      </c>
      <c r="O30" s="207">
        <f>SUM(K30)/100*N30</f>
        <v>367724.45249999996</v>
      </c>
      <c r="P30" s="109">
        <v>55</v>
      </c>
      <c r="Q30" s="211">
        <f>SUM(K30)/100*P30</f>
        <v>449440.9975</v>
      </c>
      <c r="R30" s="126"/>
      <c r="S30" s="38">
        <f t="shared" si="9"/>
        <v>0</v>
      </c>
      <c r="T30" s="138">
        <f t="shared" si="14"/>
        <v>449440.9975</v>
      </c>
      <c r="U30" s="196"/>
      <c r="V30" s="28"/>
      <c r="W30" s="38"/>
      <c r="X30" s="38"/>
      <c r="Y30" s="185"/>
      <c r="Z30" s="141">
        <f>60000+22500</f>
        <v>82500</v>
      </c>
      <c r="AA30" s="142">
        <f>60000+22500</f>
        <v>82500</v>
      </c>
      <c r="AB30" s="102"/>
    </row>
    <row r="31" spans="1:28" s="6" customFormat="1" ht="30" customHeight="1" x14ac:dyDescent="0.25">
      <c r="A31" s="183" t="s">
        <v>31</v>
      </c>
      <c r="B31" s="195" t="s">
        <v>58</v>
      </c>
      <c r="C31" s="96">
        <v>1868906.22</v>
      </c>
      <c r="D31" s="62">
        <v>0</v>
      </c>
      <c r="E31" s="62">
        <v>0</v>
      </c>
      <c r="F31" s="62"/>
      <c r="G31" s="151"/>
      <c r="H31" s="151"/>
      <c r="I31" s="151">
        <v>15425.57</v>
      </c>
      <c r="J31" s="153">
        <f t="shared" si="13"/>
        <v>0</v>
      </c>
      <c r="K31" s="151"/>
      <c r="L31" s="37"/>
      <c r="M31" s="29">
        <f t="shared" si="8"/>
        <v>0</v>
      </c>
      <c r="N31" s="127"/>
      <c r="O31" s="113"/>
      <c r="P31" s="109">
        <v>100</v>
      </c>
      <c r="Q31" s="106">
        <f t="shared" si="10"/>
        <v>0</v>
      </c>
      <c r="R31" s="126"/>
      <c r="S31" s="38">
        <f t="shared" si="9"/>
        <v>0</v>
      </c>
      <c r="T31" s="138">
        <f t="shared" si="14"/>
        <v>0</v>
      </c>
      <c r="U31" s="196"/>
      <c r="V31" s="28"/>
      <c r="W31" s="38"/>
      <c r="X31" s="38"/>
      <c r="Y31" s="185"/>
      <c r="Z31" s="141"/>
      <c r="AA31" s="142"/>
      <c r="AB31" s="102"/>
    </row>
    <row r="32" spans="1:28" s="6" customFormat="1" ht="33" customHeight="1" x14ac:dyDescent="0.25">
      <c r="A32" s="183" t="s">
        <v>72</v>
      </c>
      <c r="B32" s="195" t="s">
        <v>50</v>
      </c>
      <c r="C32" s="96">
        <v>360909.47</v>
      </c>
      <c r="D32" s="62">
        <v>775799.27</v>
      </c>
      <c r="E32" s="62">
        <v>662559.65</v>
      </c>
      <c r="F32" s="62">
        <v>629820.68999999994</v>
      </c>
      <c r="G32" s="151">
        <v>300000</v>
      </c>
      <c r="H32" s="148">
        <f>I32+F32</f>
        <v>830146.53999999992</v>
      </c>
      <c r="I32" s="151">
        <v>200325.85</v>
      </c>
      <c r="J32" s="151">
        <f>SUM(G32)</f>
        <v>300000</v>
      </c>
      <c r="K32" s="151">
        <v>532476</v>
      </c>
      <c r="L32" s="37"/>
      <c r="M32" s="29"/>
      <c r="N32" s="127"/>
      <c r="O32" s="113"/>
      <c r="P32" s="109">
        <v>100</v>
      </c>
      <c r="Q32" s="106">
        <f>SUM(K32)</f>
        <v>532476</v>
      </c>
      <c r="R32" s="126"/>
      <c r="S32" s="38"/>
      <c r="T32" s="138">
        <f t="shared" si="14"/>
        <v>532476</v>
      </c>
      <c r="U32" s="196"/>
      <c r="V32" s="28"/>
      <c r="W32" s="38"/>
      <c r="X32" s="38"/>
      <c r="Y32" s="185"/>
      <c r="Z32" s="141">
        <v>300000</v>
      </c>
      <c r="AA32" s="142">
        <v>300000</v>
      </c>
      <c r="AB32" s="105" t="s">
        <v>87</v>
      </c>
    </row>
    <row r="33" spans="1:28" s="6" customFormat="1" ht="19.5" hidden="1" customHeight="1" x14ac:dyDescent="0.25">
      <c r="A33" s="183" t="s">
        <v>54</v>
      </c>
      <c r="B33" s="195"/>
      <c r="C33" s="96"/>
      <c r="D33" s="62"/>
      <c r="E33" s="62"/>
      <c r="F33" s="62"/>
      <c r="G33" s="151"/>
      <c r="H33" s="151"/>
      <c r="I33" s="151">
        <v>0</v>
      </c>
      <c r="J33" s="153"/>
      <c r="K33" s="151"/>
      <c r="L33" s="37"/>
      <c r="M33" s="29">
        <f t="shared" si="8"/>
        <v>0</v>
      </c>
      <c r="N33" s="127"/>
      <c r="O33" s="113"/>
      <c r="P33" s="109"/>
      <c r="Q33" s="106"/>
      <c r="R33" s="126"/>
      <c r="S33" s="38">
        <f t="shared" si="9"/>
        <v>0</v>
      </c>
      <c r="T33" s="138"/>
      <c r="U33" s="196"/>
      <c r="V33" s="28"/>
      <c r="W33" s="38"/>
      <c r="X33" s="38"/>
      <c r="Y33" s="185"/>
      <c r="Z33" s="141"/>
      <c r="AA33" s="142"/>
      <c r="AB33" s="102"/>
    </row>
    <row r="34" spans="1:28" s="6" customFormat="1" ht="52.5" customHeight="1" x14ac:dyDescent="0.25">
      <c r="A34" s="183" t="s">
        <v>80</v>
      </c>
      <c r="B34" s="195" t="s">
        <v>76</v>
      </c>
      <c r="C34" s="96"/>
      <c r="D34" s="62"/>
      <c r="E34" s="62"/>
      <c r="F34" s="62"/>
      <c r="G34" s="151"/>
      <c r="H34" s="151"/>
      <c r="I34" s="151"/>
      <c r="J34" s="153"/>
      <c r="K34" s="151"/>
      <c r="L34" s="37"/>
      <c r="M34" s="29"/>
      <c r="N34" s="127"/>
      <c r="O34" s="113"/>
      <c r="P34" s="109"/>
      <c r="Q34" s="106"/>
      <c r="R34" s="126"/>
      <c r="S34" s="38"/>
      <c r="T34" s="138"/>
      <c r="U34" s="196"/>
      <c r="V34" s="28"/>
      <c r="W34" s="38"/>
      <c r="X34" s="38"/>
      <c r="Y34" s="185"/>
      <c r="Z34" s="141"/>
      <c r="AA34" s="142"/>
      <c r="AB34" s="102"/>
    </row>
    <row r="35" spans="1:28" s="6" customFormat="1" ht="42" customHeight="1" x14ac:dyDescent="0.25">
      <c r="A35" s="183" t="s">
        <v>81</v>
      </c>
      <c r="B35" s="195" t="s">
        <v>101</v>
      </c>
      <c r="C35" s="96"/>
      <c r="D35" s="62"/>
      <c r="E35" s="62"/>
      <c r="F35" s="62"/>
      <c r="G35" s="151">
        <v>117000.2</v>
      </c>
      <c r="H35" s="151"/>
      <c r="I35" s="151">
        <v>117000.2</v>
      </c>
      <c r="J35" s="153">
        <f>SUM(G35)</f>
        <v>117000.2</v>
      </c>
      <c r="K35" s="151"/>
      <c r="L35" s="37"/>
      <c r="M35" s="29"/>
      <c r="N35" s="127"/>
      <c r="O35" s="113"/>
      <c r="P35" s="109"/>
      <c r="Q35" s="106"/>
      <c r="R35" s="126"/>
      <c r="S35" s="38"/>
      <c r="T35" s="138"/>
      <c r="U35" s="196"/>
      <c r="V35" s="28"/>
      <c r="W35" s="38"/>
      <c r="X35" s="38"/>
      <c r="Y35" s="185"/>
      <c r="Z35" s="141"/>
      <c r="AA35" s="142"/>
      <c r="AB35" s="102"/>
    </row>
    <row r="36" spans="1:28" s="6" customFormat="1" ht="26.25" customHeight="1" x14ac:dyDescent="0.2">
      <c r="A36" s="183" t="s">
        <v>11</v>
      </c>
      <c r="B36" s="190" t="s">
        <v>24</v>
      </c>
      <c r="C36" s="65">
        <f t="shared" ref="C36:D36" si="15">SUM(C37:C43)</f>
        <v>453910.57</v>
      </c>
      <c r="D36" s="65">
        <f t="shared" si="15"/>
        <v>572257.48</v>
      </c>
      <c r="E36" s="65">
        <f>SUM(E37:E43)</f>
        <v>1796193.1</v>
      </c>
      <c r="F36" s="65">
        <f>SUM(F37:F43)</f>
        <v>1540382.8</v>
      </c>
      <c r="G36" s="151">
        <f>SUM(G37:G43)</f>
        <v>649700</v>
      </c>
      <c r="H36" s="151"/>
      <c r="I36" s="151">
        <f>SUM(I37:I43)</f>
        <v>426725.44</v>
      </c>
      <c r="J36" s="151">
        <f>SUM(J37:J43)</f>
        <v>478800</v>
      </c>
      <c r="K36" s="151">
        <f>SUM(K37:K43)</f>
        <v>439280</v>
      </c>
      <c r="L36" s="28">
        <f>SUM(L37:L43)</f>
        <v>0</v>
      </c>
      <c r="M36" s="28">
        <f>SUM(M37:M43)</f>
        <v>0</v>
      </c>
      <c r="N36" s="69"/>
      <c r="O36" s="210">
        <f>SUM(O37:O43)</f>
        <v>3422</v>
      </c>
      <c r="P36" s="128"/>
      <c r="Q36" s="106">
        <f t="shared" ref="Q36:Y36" si="16">SUM(Q37:Q43)</f>
        <v>435858</v>
      </c>
      <c r="R36" s="69">
        <f t="shared" si="16"/>
        <v>0</v>
      </c>
      <c r="S36" s="28">
        <f t="shared" si="16"/>
        <v>0</v>
      </c>
      <c r="T36" s="73">
        <f t="shared" si="16"/>
        <v>435858</v>
      </c>
      <c r="U36" s="54">
        <f t="shared" si="16"/>
        <v>0</v>
      </c>
      <c r="V36" s="28">
        <f t="shared" si="16"/>
        <v>0</v>
      </c>
      <c r="W36" s="28">
        <f t="shared" si="16"/>
        <v>0</v>
      </c>
      <c r="X36" s="28">
        <f t="shared" si="16"/>
        <v>0</v>
      </c>
      <c r="Y36" s="31">
        <f t="shared" si="16"/>
        <v>0</v>
      </c>
      <c r="Z36" s="141">
        <v>611500</v>
      </c>
      <c r="AA36" s="142">
        <v>611500</v>
      </c>
      <c r="AB36" s="102"/>
    </row>
    <row r="37" spans="1:28" s="13" customFormat="1" ht="38.25" customHeight="1" x14ac:dyDescent="0.25">
      <c r="A37" s="186" t="s">
        <v>25</v>
      </c>
      <c r="B37" s="184" t="s">
        <v>45</v>
      </c>
      <c r="C37" s="92">
        <v>6210</v>
      </c>
      <c r="D37" s="61">
        <v>1550</v>
      </c>
      <c r="E37" s="61">
        <v>1775</v>
      </c>
      <c r="F37" s="61">
        <v>300</v>
      </c>
      <c r="G37" s="148">
        <v>5800</v>
      </c>
      <c r="H37" s="148">
        <f>I37+F37</f>
        <v>4150</v>
      </c>
      <c r="I37" s="148">
        <v>3850</v>
      </c>
      <c r="J37" s="148">
        <f>SUM(G37)</f>
        <v>5800</v>
      </c>
      <c r="K37" s="148">
        <v>6844</v>
      </c>
      <c r="L37" s="17"/>
      <c r="M37" s="34"/>
      <c r="N37" s="107">
        <v>50</v>
      </c>
      <c r="O37" s="207">
        <f>SUM(K37)/100*N37</f>
        <v>3422</v>
      </c>
      <c r="P37" s="109">
        <v>50</v>
      </c>
      <c r="Q37" s="211">
        <f>SUM(K37)/100*50</f>
        <v>3422</v>
      </c>
      <c r="R37" s="119"/>
      <c r="S37" s="36"/>
      <c r="T37" s="139">
        <f>SUM(Q37)</f>
        <v>3422</v>
      </c>
      <c r="U37" s="191"/>
      <c r="V37" s="33"/>
      <c r="W37" s="36"/>
      <c r="X37" s="36"/>
      <c r="Y37" s="160"/>
      <c r="Z37" s="74">
        <v>8000</v>
      </c>
      <c r="AA37" s="75">
        <v>8000</v>
      </c>
      <c r="AB37" s="105" t="s">
        <v>84</v>
      </c>
    </row>
    <row r="38" spans="1:28" s="13" customFormat="1" ht="20.25" hidden="1" customHeight="1" x14ac:dyDescent="0.25">
      <c r="A38" s="186" t="s">
        <v>48</v>
      </c>
      <c r="B38" s="184" t="s">
        <v>49</v>
      </c>
      <c r="C38" s="92"/>
      <c r="D38" s="61"/>
      <c r="E38" s="61"/>
      <c r="F38" s="61"/>
      <c r="G38" s="148"/>
      <c r="H38" s="148"/>
      <c r="I38" s="148"/>
      <c r="J38" s="148"/>
      <c r="K38" s="148"/>
      <c r="L38" s="17"/>
      <c r="M38" s="34"/>
      <c r="N38" s="107"/>
      <c r="O38" s="108"/>
      <c r="P38" s="109"/>
      <c r="Q38" s="211"/>
      <c r="R38" s="119"/>
      <c r="S38" s="36"/>
      <c r="T38" s="139"/>
      <c r="U38" s="191"/>
      <c r="V38" s="33"/>
      <c r="W38" s="36"/>
      <c r="X38" s="36"/>
      <c r="Y38" s="160"/>
      <c r="Z38" s="74"/>
      <c r="AA38" s="75"/>
      <c r="AB38" s="104"/>
    </row>
    <row r="39" spans="1:28" s="13" customFormat="1" ht="48.75" hidden="1" customHeight="1" x14ac:dyDescent="0.25">
      <c r="A39" s="186" t="s">
        <v>79</v>
      </c>
      <c r="B39" s="184" t="s">
        <v>77</v>
      </c>
      <c r="C39" s="92"/>
      <c r="D39" s="61"/>
      <c r="E39" s="61"/>
      <c r="F39" s="61"/>
      <c r="G39" s="148"/>
      <c r="H39" s="148"/>
      <c r="I39" s="148"/>
      <c r="J39" s="148"/>
      <c r="K39" s="148"/>
      <c r="L39" s="17"/>
      <c r="M39" s="34"/>
      <c r="N39" s="107"/>
      <c r="O39" s="108"/>
      <c r="P39" s="109"/>
      <c r="Q39" s="211"/>
      <c r="R39" s="119"/>
      <c r="S39" s="36"/>
      <c r="T39" s="139"/>
      <c r="U39" s="191"/>
      <c r="V39" s="33"/>
      <c r="W39" s="36"/>
      <c r="X39" s="36"/>
      <c r="Y39" s="160"/>
      <c r="Z39" s="74"/>
      <c r="AA39" s="75"/>
      <c r="AB39" s="104"/>
    </row>
    <row r="40" spans="1:28" s="13" customFormat="1" ht="38.25" customHeight="1" x14ac:dyDescent="0.25">
      <c r="A40" s="186" t="s">
        <v>38</v>
      </c>
      <c r="B40" s="184" t="s">
        <v>46</v>
      </c>
      <c r="C40" s="92">
        <v>67300</v>
      </c>
      <c r="D40" s="61">
        <v>7600</v>
      </c>
      <c r="E40" s="61">
        <v>3900</v>
      </c>
      <c r="F40" s="61">
        <v>1400</v>
      </c>
      <c r="G40" s="148">
        <v>13500</v>
      </c>
      <c r="H40" s="148">
        <f>I40+F40</f>
        <v>10900</v>
      </c>
      <c r="I40" s="148">
        <v>9500</v>
      </c>
      <c r="J40" s="148">
        <f>SUM(G40)</f>
        <v>13500</v>
      </c>
      <c r="K40" s="148">
        <v>30666</v>
      </c>
      <c r="L40" s="17"/>
      <c r="M40" s="34"/>
      <c r="N40" s="107"/>
      <c r="O40" s="108"/>
      <c r="P40" s="109">
        <v>100</v>
      </c>
      <c r="Q40" s="211">
        <f>SUM(K40)</f>
        <v>30666</v>
      </c>
      <c r="R40" s="119"/>
      <c r="S40" s="36"/>
      <c r="T40" s="139">
        <f>SUM(Q40)</f>
        <v>30666</v>
      </c>
      <c r="U40" s="191"/>
      <c r="V40" s="33"/>
      <c r="W40" s="36"/>
      <c r="X40" s="36"/>
      <c r="Y40" s="160"/>
      <c r="Z40" s="74">
        <v>3500</v>
      </c>
      <c r="AA40" s="75">
        <v>3500</v>
      </c>
      <c r="AB40" s="104"/>
    </row>
    <row r="41" spans="1:28" s="13" customFormat="1" ht="62.25" customHeight="1" x14ac:dyDescent="0.25">
      <c r="A41" s="186" t="s">
        <v>99</v>
      </c>
      <c r="B41" s="184" t="s">
        <v>98</v>
      </c>
      <c r="C41" s="92"/>
      <c r="D41" s="61"/>
      <c r="E41" s="61">
        <v>10000</v>
      </c>
      <c r="F41" s="61">
        <v>10000</v>
      </c>
      <c r="G41" s="148"/>
      <c r="H41" s="148"/>
      <c r="I41" s="148"/>
      <c r="J41" s="148"/>
      <c r="K41" s="148"/>
      <c r="L41" s="17"/>
      <c r="M41" s="34"/>
      <c r="N41" s="107"/>
      <c r="O41" s="108"/>
      <c r="P41" s="109"/>
      <c r="Q41" s="110"/>
      <c r="R41" s="119"/>
      <c r="S41" s="36"/>
      <c r="T41" s="139"/>
      <c r="U41" s="191"/>
      <c r="V41" s="33"/>
      <c r="W41" s="36"/>
      <c r="X41" s="36"/>
      <c r="Y41" s="160"/>
      <c r="Z41" s="74"/>
      <c r="AA41" s="75"/>
      <c r="AB41" s="104"/>
    </row>
    <row r="42" spans="1:28" s="13" customFormat="1" ht="55.5" customHeight="1" x14ac:dyDescent="0.25">
      <c r="A42" s="186" t="s">
        <v>68</v>
      </c>
      <c r="B42" s="184" t="s">
        <v>67</v>
      </c>
      <c r="C42" s="92">
        <v>0</v>
      </c>
      <c r="D42" s="61">
        <v>70000</v>
      </c>
      <c r="E42" s="61">
        <v>0</v>
      </c>
      <c r="F42" s="61">
        <v>0</v>
      </c>
      <c r="G42" s="148"/>
      <c r="H42" s="148"/>
      <c r="I42" s="148"/>
      <c r="J42" s="148"/>
      <c r="K42" s="148"/>
      <c r="L42" s="17"/>
      <c r="M42" s="34"/>
      <c r="N42" s="107"/>
      <c r="O42" s="108"/>
      <c r="P42" s="109"/>
      <c r="Q42" s="110"/>
      <c r="R42" s="119"/>
      <c r="S42" s="36"/>
      <c r="T42" s="139"/>
      <c r="U42" s="191"/>
      <c r="V42" s="33"/>
      <c r="W42" s="36"/>
      <c r="X42" s="36"/>
      <c r="Y42" s="160"/>
      <c r="Z42" s="74"/>
      <c r="AA42" s="75"/>
      <c r="AB42" s="104"/>
    </row>
    <row r="43" spans="1:28" s="13" customFormat="1" ht="54.75" customHeight="1" x14ac:dyDescent="0.25">
      <c r="A43" s="186" t="s">
        <v>28</v>
      </c>
      <c r="B43" s="184" t="s">
        <v>39</v>
      </c>
      <c r="C43" s="92">
        <v>380400.57</v>
      </c>
      <c r="D43" s="61">
        <v>493107.48</v>
      </c>
      <c r="E43" s="61">
        <v>1780518.1</v>
      </c>
      <c r="F43" s="61">
        <v>1528682.8</v>
      </c>
      <c r="G43" s="148">
        <v>630400</v>
      </c>
      <c r="H43" s="148">
        <f>I43+F43</f>
        <v>1942058.24</v>
      </c>
      <c r="I43" s="148">
        <v>413375.44</v>
      </c>
      <c r="J43" s="148">
        <v>459500</v>
      </c>
      <c r="K43" s="148">
        <v>401770</v>
      </c>
      <c r="L43" s="17"/>
      <c r="M43" s="34"/>
      <c r="N43" s="107"/>
      <c r="O43" s="108"/>
      <c r="P43" s="109">
        <v>100</v>
      </c>
      <c r="Q43" s="211">
        <f>SUM(K43)</f>
        <v>401770</v>
      </c>
      <c r="R43" s="119"/>
      <c r="S43" s="36"/>
      <c r="T43" s="139">
        <f>SUM(Q43)</f>
        <v>401770</v>
      </c>
      <c r="U43" s="191"/>
      <c r="V43" s="33"/>
      <c r="W43" s="36"/>
      <c r="X43" s="36"/>
      <c r="Y43" s="160"/>
      <c r="Z43" s="74">
        <v>600000</v>
      </c>
      <c r="AA43" s="75">
        <v>600000</v>
      </c>
      <c r="AB43" s="105" t="s">
        <v>87</v>
      </c>
    </row>
    <row r="44" spans="1:28" s="6" customFormat="1" ht="15.75" x14ac:dyDescent="0.25">
      <c r="A44" s="183" t="s">
        <v>22</v>
      </c>
      <c r="B44" s="190" t="s">
        <v>40</v>
      </c>
      <c r="C44" s="93">
        <v>308414.51</v>
      </c>
      <c r="D44" s="62">
        <v>148172.85</v>
      </c>
      <c r="E44" s="62">
        <v>-31589.67</v>
      </c>
      <c r="F44" s="62">
        <v>-18971.91</v>
      </c>
      <c r="G44" s="151">
        <v>5000</v>
      </c>
      <c r="H44" s="148">
        <f>I44+F44</f>
        <v>420471.74000000005</v>
      </c>
      <c r="I44" s="151">
        <v>439443.65</v>
      </c>
      <c r="J44" s="151">
        <f>SUM(G44)</f>
        <v>5000</v>
      </c>
      <c r="K44" s="151">
        <v>5000</v>
      </c>
      <c r="L44" s="37"/>
      <c r="M44" s="29">
        <f>SUM(K44*L44/100)</f>
        <v>0</v>
      </c>
      <c r="N44" s="127"/>
      <c r="O44" s="113">
        <f>SUM(K44*N44/100)</f>
        <v>0</v>
      </c>
      <c r="P44" s="129">
        <v>100</v>
      </c>
      <c r="Q44" s="106">
        <f t="shared" si="10"/>
        <v>5000</v>
      </c>
      <c r="R44" s="126"/>
      <c r="S44" s="38">
        <f>SUM(K44*R44/100)</f>
        <v>0</v>
      </c>
      <c r="T44" s="138">
        <f t="shared" si="14"/>
        <v>5000</v>
      </c>
      <c r="U44" s="196"/>
      <c r="V44" s="28"/>
      <c r="W44" s="38"/>
      <c r="X44" s="38"/>
      <c r="Y44" s="185"/>
      <c r="Z44" s="141">
        <v>50000</v>
      </c>
      <c r="AA44" s="142">
        <v>50000</v>
      </c>
      <c r="AB44" s="102"/>
    </row>
    <row r="45" spans="1:28" s="6" customFormat="1" ht="15.75" x14ac:dyDescent="0.25">
      <c r="A45" s="197" t="s">
        <v>51</v>
      </c>
      <c r="B45" s="198"/>
      <c r="C45" s="97"/>
      <c r="D45" s="67"/>
      <c r="E45" s="67"/>
      <c r="F45" s="67"/>
      <c r="G45" s="156"/>
      <c r="H45" s="156"/>
      <c r="I45" s="156"/>
      <c r="J45" s="156"/>
      <c r="K45" s="156"/>
      <c r="L45" s="43"/>
      <c r="M45" s="44"/>
      <c r="N45" s="130"/>
      <c r="O45" s="131"/>
      <c r="P45" s="132"/>
      <c r="Q45" s="133"/>
      <c r="R45" s="134"/>
      <c r="S45" s="45"/>
      <c r="T45" s="140"/>
      <c r="U45" s="199"/>
      <c r="V45" s="200"/>
      <c r="W45" s="45"/>
      <c r="X45" s="45"/>
      <c r="Y45" s="185"/>
      <c r="Z45" s="146"/>
      <c r="AA45" s="147"/>
      <c r="AB45" s="102"/>
    </row>
    <row r="46" spans="1:28" ht="17.25" customHeight="1" thickBot="1" x14ac:dyDescent="0.25">
      <c r="A46" s="201" t="s">
        <v>12</v>
      </c>
      <c r="B46" s="202"/>
      <c r="C46" s="68">
        <f t="shared" ref="C46:D46" si="17">SUM(C9+C23)</f>
        <v>34693096.230000004</v>
      </c>
      <c r="D46" s="68">
        <f t="shared" si="17"/>
        <v>31349062.079999998</v>
      </c>
      <c r="E46" s="68">
        <f>SUM(E9+E23)</f>
        <v>30122642.949999999</v>
      </c>
      <c r="F46" s="68">
        <f>SUM(F9+F23)</f>
        <v>10672314.550000001</v>
      </c>
      <c r="G46" s="157">
        <f>SUM(G9+G23)</f>
        <v>29074300</v>
      </c>
      <c r="H46" s="157"/>
      <c r="I46" s="157">
        <f t="shared" ref="I46:AA46" si="18">SUM(I9+I23)</f>
        <v>21061406.879999999</v>
      </c>
      <c r="J46" s="157">
        <f t="shared" si="18"/>
        <v>25629053.199999999</v>
      </c>
      <c r="K46" s="157">
        <f t="shared" si="18"/>
        <v>63037644.450000003</v>
      </c>
      <c r="L46" s="20" t="e">
        <f t="shared" si="18"/>
        <v>#REF!</v>
      </c>
      <c r="M46" s="20" t="e">
        <f t="shared" si="18"/>
        <v>#REF!</v>
      </c>
      <c r="N46" s="135">
        <f t="shared" si="18"/>
        <v>0</v>
      </c>
      <c r="O46" s="205">
        <f t="shared" si="18"/>
        <v>37166086.452500001</v>
      </c>
      <c r="P46" s="136">
        <f t="shared" si="18"/>
        <v>0</v>
      </c>
      <c r="Q46" s="206">
        <f t="shared" si="18"/>
        <v>17986927.997499999</v>
      </c>
      <c r="R46" s="135">
        <f t="shared" si="18"/>
        <v>0</v>
      </c>
      <c r="S46" s="68">
        <f t="shared" si="18"/>
        <v>7884630</v>
      </c>
      <c r="T46" s="77">
        <f t="shared" si="18"/>
        <v>25871557.997499999</v>
      </c>
      <c r="U46" s="55" t="e">
        <f t="shared" si="18"/>
        <v>#REF!</v>
      </c>
      <c r="V46" s="20" t="e">
        <f t="shared" si="18"/>
        <v>#REF!</v>
      </c>
      <c r="W46" s="20" t="e">
        <f t="shared" si="18"/>
        <v>#REF!</v>
      </c>
      <c r="X46" s="20" t="e">
        <f t="shared" si="18"/>
        <v>#REF!</v>
      </c>
      <c r="Y46" s="52">
        <f t="shared" si="18"/>
        <v>29385</v>
      </c>
      <c r="Z46" s="76">
        <f t="shared" si="18"/>
        <v>29481082</v>
      </c>
      <c r="AA46" s="77">
        <f t="shared" si="18"/>
        <v>30137440</v>
      </c>
    </row>
    <row r="47" spans="1:28" x14ac:dyDescent="0.2">
      <c r="D47" s="98"/>
      <c r="G47" s="158"/>
      <c r="H47" s="158"/>
      <c r="I47" s="158"/>
      <c r="J47" s="158"/>
      <c r="K47" s="158"/>
      <c r="L47" s="6"/>
      <c r="M47" s="6"/>
      <c r="N47" s="26"/>
      <c r="O47" s="15"/>
      <c r="P47" s="26"/>
      <c r="Q47" s="15"/>
      <c r="R47" s="6"/>
      <c r="S47" s="6"/>
      <c r="T47" s="15"/>
    </row>
    <row r="48" spans="1:28" ht="15.75" hidden="1" customHeight="1" thickBot="1" x14ac:dyDescent="0.3">
      <c r="A48" s="4" t="s">
        <v>52</v>
      </c>
      <c r="B48" s="10"/>
      <c r="C48" s="10"/>
      <c r="D48" s="99"/>
      <c r="E48" s="4">
        <v>288330.37</v>
      </c>
      <c r="F48" s="4"/>
      <c r="G48" s="4">
        <v>326619.7</v>
      </c>
      <c r="H48" s="4"/>
      <c r="I48" s="4">
        <v>221547.7</v>
      </c>
      <c r="J48" s="4">
        <v>326619.7</v>
      </c>
      <c r="K48" s="46">
        <v>212070</v>
      </c>
      <c r="L48" s="4"/>
      <c r="M48" s="4"/>
      <c r="N48" s="27"/>
      <c r="O48" s="15"/>
      <c r="P48" s="26"/>
      <c r="Q48" s="15"/>
      <c r="R48" s="6"/>
      <c r="S48" s="6"/>
      <c r="T48" s="6">
        <v>212070</v>
      </c>
      <c r="U48" s="6"/>
      <c r="V48" s="6"/>
      <c r="W48" s="6"/>
      <c r="X48" s="6"/>
      <c r="Y48" s="6"/>
      <c r="Z48" s="47">
        <v>257046.7</v>
      </c>
      <c r="AA48" s="47"/>
    </row>
    <row r="49" spans="1:27" ht="15" hidden="1" customHeight="1" x14ac:dyDescent="0.25">
      <c r="A49" s="4"/>
      <c r="B49" s="10"/>
      <c r="C49" s="10"/>
      <c r="D49" s="99"/>
      <c r="E49" s="4"/>
      <c r="F49" s="4"/>
      <c r="G49" s="4"/>
      <c r="H49" s="4"/>
      <c r="I49" s="4"/>
      <c r="J49" s="4"/>
      <c r="K49" s="4"/>
      <c r="L49" s="4"/>
      <c r="M49" s="4"/>
      <c r="N49" s="27"/>
      <c r="O49" s="15"/>
      <c r="P49" s="26"/>
      <c r="Q49" s="15"/>
      <c r="R49" s="6"/>
      <c r="S49" s="6"/>
      <c r="T49"/>
    </row>
    <row r="50" spans="1:27" ht="15.75" hidden="1" customHeight="1" x14ac:dyDescent="0.25">
      <c r="A50" s="6" t="s">
        <v>53</v>
      </c>
      <c r="B50" s="10"/>
      <c r="C50" s="10"/>
      <c r="D50" s="99"/>
      <c r="E50" s="48">
        <f>E46+E48</f>
        <v>30410973.32</v>
      </c>
      <c r="F50" s="48"/>
      <c r="G50" s="48">
        <f t="shared" ref="G50:Y50" si="19">G46+G48</f>
        <v>29400919.699999999</v>
      </c>
      <c r="H50" s="48"/>
      <c r="I50" s="48">
        <f t="shared" si="19"/>
        <v>21282954.579999998</v>
      </c>
      <c r="J50" s="48">
        <f t="shared" si="19"/>
        <v>25955672.899999999</v>
      </c>
      <c r="K50" s="49">
        <f t="shared" si="19"/>
        <v>63249714.450000003</v>
      </c>
      <c r="L50" s="48" t="e">
        <f t="shared" si="19"/>
        <v>#REF!</v>
      </c>
      <c r="M50" s="48" t="e">
        <f t="shared" si="19"/>
        <v>#REF!</v>
      </c>
      <c r="N50" s="48">
        <f t="shared" si="19"/>
        <v>0</v>
      </c>
      <c r="O50" s="49">
        <f t="shared" si="19"/>
        <v>37166086.452500001</v>
      </c>
      <c r="P50" s="48">
        <f t="shared" si="19"/>
        <v>0</v>
      </c>
      <c r="Q50" s="48">
        <f t="shared" si="19"/>
        <v>17986927.997499999</v>
      </c>
      <c r="R50" s="48"/>
      <c r="S50" s="48">
        <f t="shared" si="19"/>
        <v>7884630</v>
      </c>
      <c r="T50" s="48">
        <f t="shared" ref="T50" si="20">T46+T48</f>
        <v>26083627.997499999</v>
      </c>
      <c r="U50" s="48" t="e">
        <f t="shared" si="19"/>
        <v>#REF!</v>
      </c>
      <c r="V50" s="48" t="e">
        <f t="shared" si="19"/>
        <v>#REF!</v>
      </c>
      <c r="W50" s="48" t="e">
        <f t="shared" si="19"/>
        <v>#REF!</v>
      </c>
      <c r="X50" s="48" t="e">
        <f t="shared" si="19"/>
        <v>#REF!</v>
      </c>
      <c r="Y50" s="48">
        <f t="shared" si="19"/>
        <v>29385</v>
      </c>
      <c r="Z50" s="48">
        <f t="shared" ref="Z50" si="21">Z46+Z48</f>
        <v>29738128.699999999</v>
      </c>
      <c r="AA50" s="48"/>
    </row>
    <row r="51" spans="1:27" ht="12.75" x14ac:dyDescent="0.2">
      <c r="D51" s="232"/>
    </row>
    <row r="52" spans="1:27" x14ac:dyDescent="0.2">
      <c r="A52" s="214"/>
      <c r="B52" s="214"/>
      <c r="C52" s="215"/>
      <c r="D52" s="232"/>
    </row>
    <row r="53" spans="1:27" ht="12.75" x14ac:dyDescent="0.2">
      <c r="D53" s="232"/>
    </row>
    <row r="54" spans="1:27" ht="15.75" x14ac:dyDescent="0.2">
      <c r="D54" s="87"/>
    </row>
    <row r="55" spans="1:27" ht="15.75" x14ac:dyDescent="0.2">
      <c r="D55" s="78"/>
    </row>
    <row r="56" spans="1:27" ht="15.75" x14ac:dyDescent="0.2">
      <c r="D56" s="78"/>
    </row>
    <row r="57" spans="1:27" ht="15.75" x14ac:dyDescent="0.2">
      <c r="D57" s="79"/>
    </row>
    <row r="58" spans="1:27" ht="15.75" x14ac:dyDescent="0.2">
      <c r="D58" s="80"/>
    </row>
    <row r="59" spans="1:27" ht="15.75" x14ac:dyDescent="0.2">
      <c r="D59" s="81"/>
    </row>
    <row r="60" spans="1:27" ht="15.75" x14ac:dyDescent="0.2">
      <c r="D60" s="82"/>
    </row>
    <row r="61" spans="1:27" ht="15.75" x14ac:dyDescent="0.2">
      <c r="D61" s="83"/>
    </row>
    <row r="62" spans="1:27" ht="15.75" x14ac:dyDescent="0.2">
      <c r="D62" s="84"/>
    </row>
    <row r="63" spans="1:27" ht="15.75" x14ac:dyDescent="0.2">
      <c r="D63" s="82"/>
    </row>
    <row r="64" spans="1:27" ht="15.75" x14ac:dyDescent="0.2">
      <c r="D64" s="80"/>
    </row>
    <row r="65" spans="4:4" ht="15.75" x14ac:dyDescent="0.2">
      <c r="D65" s="79"/>
    </row>
    <row r="66" spans="4:4" ht="15.75" x14ac:dyDescent="0.2">
      <c r="D66" s="79"/>
    </row>
    <row r="67" spans="4:4" ht="15.75" x14ac:dyDescent="0.2">
      <c r="D67" s="78"/>
    </row>
    <row r="68" spans="4:4" ht="15.75" x14ac:dyDescent="0.2">
      <c r="D68" s="79"/>
    </row>
    <row r="69" spans="4:4" ht="15.75" x14ac:dyDescent="0.2">
      <c r="D69" s="80"/>
    </row>
    <row r="70" spans="4:4" ht="15.75" x14ac:dyDescent="0.2">
      <c r="D70" s="80"/>
    </row>
    <row r="71" spans="4:4" ht="15.75" x14ac:dyDescent="0.2">
      <c r="D71" s="80"/>
    </row>
    <row r="72" spans="4:4" ht="15.75" x14ac:dyDescent="0.2">
      <c r="D72" s="80"/>
    </row>
    <row r="73" spans="4:4" ht="15.75" x14ac:dyDescent="0.2">
      <c r="D73" s="79"/>
    </row>
    <row r="74" spans="4:4" ht="15.75" x14ac:dyDescent="0.2">
      <c r="D74" s="79"/>
    </row>
    <row r="75" spans="4:4" ht="15.75" x14ac:dyDescent="0.2">
      <c r="D75" s="79"/>
    </row>
    <row r="76" spans="4:4" ht="15.75" x14ac:dyDescent="0.2">
      <c r="D76" s="79"/>
    </row>
    <row r="77" spans="4:4" ht="15.75" x14ac:dyDescent="0.2">
      <c r="D77" s="82"/>
    </row>
    <row r="78" spans="4:4" ht="15.75" x14ac:dyDescent="0.2">
      <c r="D78" s="80"/>
    </row>
    <row r="79" spans="4:4" ht="15.75" x14ac:dyDescent="0.2">
      <c r="D79" s="80"/>
    </row>
    <row r="80" spans="4:4" ht="15.75" x14ac:dyDescent="0.2">
      <c r="D80" s="80"/>
    </row>
    <row r="81" spans="4:4" ht="15.75" x14ac:dyDescent="0.2">
      <c r="D81" s="80"/>
    </row>
    <row r="82" spans="4:4" ht="15.75" x14ac:dyDescent="0.2">
      <c r="D82" s="79"/>
    </row>
    <row r="83" spans="4:4" ht="15.75" x14ac:dyDescent="0.2">
      <c r="D83" s="79"/>
    </row>
    <row r="84" spans="4:4" ht="15.75" x14ac:dyDescent="0.2">
      <c r="D84" s="78"/>
    </row>
  </sheetData>
  <mergeCells count="22">
    <mergeCell ref="F5:F7"/>
    <mergeCell ref="D51:D53"/>
    <mergeCell ref="C5:C7"/>
    <mergeCell ref="I5:I7"/>
    <mergeCell ref="G5:G7"/>
    <mergeCell ref="H5:H7"/>
    <mergeCell ref="A2:R2"/>
    <mergeCell ref="Z5:Z7"/>
    <mergeCell ref="AA5:AA7"/>
    <mergeCell ref="U5:X5"/>
    <mergeCell ref="L6:M6"/>
    <mergeCell ref="N6:O6"/>
    <mergeCell ref="P6:T6"/>
    <mergeCell ref="U6:X6"/>
    <mergeCell ref="A3:X3"/>
    <mergeCell ref="A5:A7"/>
    <mergeCell ref="B5:B7"/>
    <mergeCell ref="E5:E7"/>
    <mergeCell ref="J5:J7"/>
    <mergeCell ref="K5:K7"/>
    <mergeCell ref="L5:T5"/>
    <mergeCell ref="D5:D7"/>
  </mergeCells>
  <phoneticPr fontId="4" type="noConversion"/>
  <pageMargins left="0.39370078740157483" right="0.39370078740157483" top="0.19685039370078741" bottom="0.19685039370078741" header="0.11811023622047245" footer="0.11811023622047245"/>
  <pageSetup paperSize="8" scale="5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1</vt:lpstr>
      <vt:lpstr>'доходы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Сиридина О.В.</cp:lastModifiedBy>
  <cp:lastPrinted>2015-11-30T07:18:53Z</cp:lastPrinted>
  <dcterms:created xsi:type="dcterms:W3CDTF">2005-03-15T12:52:29Z</dcterms:created>
  <dcterms:modified xsi:type="dcterms:W3CDTF">2015-11-30T07:18:57Z</dcterms:modified>
</cp:coreProperties>
</file>